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ahkol/Dropbox/Poly/Driver Drowsiness/New 2022/"/>
    </mc:Choice>
  </mc:AlternateContent>
  <bookViews>
    <workbookView xWindow="3100" yWindow="820" windowWidth="25700" windowHeight="15980" tabRatio="500" activeTab="5"/>
  </bookViews>
  <sheets>
    <sheet name="Type" sheetId="1" r:id="rId1"/>
    <sheet name="Journal&amp;conference" sheetId="5" r:id="rId2"/>
    <sheet name="Measure" sheetId="4" r:id="rId3"/>
    <sheet name="Secondary" sheetId="2" r:id="rId4"/>
    <sheet name="Classifier" sheetId="3" r:id="rId5"/>
    <sheet name="Figure2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25" i="4" l="1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B25" i="4"/>
  <c r="T86" i="3"/>
  <c r="Y92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56" i="3"/>
  <c r="AR28" i="3"/>
  <c r="AR29" i="3"/>
  <c r="AR30" i="3"/>
  <c r="AR31" i="3"/>
  <c r="AR32" i="3"/>
  <c r="AR33" i="3"/>
  <c r="AR34" i="3"/>
  <c r="AR35" i="3"/>
  <c r="AS35" i="3"/>
  <c r="AT50" i="3"/>
  <c r="AT47" i="3"/>
  <c r="AR38" i="3"/>
  <c r="AR39" i="3"/>
  <c r="AR40" i="3"/>
  <c r="AR41" i="3"/>
  <c r="AR42" i="3"/>
  <c r="AR43" i="3"/>
  <c r="AS43" i="3"/>
  <c r="AT43" i="3"/>
  <c r="AR36" i="3"/>
  <c r="AR37" i="3"/>
  <c r="AS37" i="3"/>
  <c r="AT37" i="3"/>
  <c r="AR50" i="3"/>
  <c r="AR47" i="3"/>
  <c r="AR46" i="3"/>
  <c r="C68" i="2"/>
  <c r="C67" i="2"/>
  <c r="C66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B46" i="2"/>
  <c r="B45" i="2"/>
  <c r="B44" i="2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" i="3"/>
  <c r="C29" i="2"/>
  <c r="C30" i="2"/>
  <c r="C31" i="2"/>
  <c r="C32" i="2"/>
  <c r="C33" i="2"/>
  <c r="C34" i="2"/>
  <c r="C35" i="2"/>
  <c r="C36" i="2"/>
  <c r="C37" i="2"/>
  <c r="C38" i="2"/>
  <c r="C39" i="2"/>
  <c r="C40" i="2"/>
  <c r="C28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" i="2"/>
  <c r="C80" i="4"/>
  <c r="C79" i="4"/>
  <c r="H26" i="6"/>
  <c r="H20" i="6"/>
  <c r="H19" i="6"/>
  <c r="H17" i="6"/>
  <c r="H13" i="6"/>
  <c r="H12" i="6"/>
  <c r="H10" i="6"/>
  <c r="H7" i="6"/>
  <c r="H6" i="6"/>
  <c r="H5" i="6"/>
  <c r="H3" i="6"/>
  <c r="C7" i="6"/>
  <c r="C9" i="6"/>
  <c r="C10" i="6"/>
  <c r="C11" i="6"/>
  <c r="C12" i="6"/>
  <c r="C15" i="6"/>
  <c r="C16" i="6"/>
  <c r="C14" i="6"/>
  <c r="C19" i="6"/>
  <c r="C4" i="6"/>
  <c r="C5" i="6"/>
  <c r="C3" i="6"/>
  <c r="C83" i="4"/>
  <c r="C82" i="4"/>
  <c r="F52" i="1"/>
  <c r="E52" i="1"/>
  <c r="C78" i="4"/>
  <c r="C77" i="4"/>
  <c r="C76" i="4"/>
  <c r="C75" i="4"/>
  <c r="C74" i="4"/>
  <c r="K56" i="5"/>
  <c r="J56" i="5"/>
  <c r="I56" i="5"/>
  <c r="H56" i="5"/>
  <c r="G56" i="5"/>
  <c r="J51" i="5"/>
  <c r="I51" i="5"/>
  <c r="H51" i="5"/>
  <c r="G51" i="5"/>
  <c r="K46" i="5"/>
  <c r="J46" i="5"/>
  <c r="I46" i="5"/>
  <c r="H46" i="5"/>
  <c r="G46" i="5"/>
  <c r="F46" i="5"/>
  <c r="E45" i="5"/>
  <c r="E46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R35" i="4"/>
  <c r="AR36" i="4"/>
  <c r="AR37" i="4"/>
  <c r="AR38" i="4"/>
  <c r="AR39" i="4"/>
  <c r="AR40" i="4"/>
  <c r="AR41" i="4"/>
  <c r="AR42" i="4"/>
  <c r="AR43" i="4"/>
  <c r="AR34" i="4"/>
  <c r="W39" i="4"/>
  <c r="V39" i="4"/>
  <c r="O39" i="4"/>
  <c r="I43" i="4"/>
  <c r="J43" i="4"/>
  <c r="K43" i="4"/>
  <c r="L43" i="4"/>
  <c r="M43" i="4"/>
  <c r="M39" i="4"/>
  <c r="L39" i="4"/>
  <c r="K39" i="4"/>
  <c r="H43" i="4"/>
  <c r="G43" i="4"/>
  <c r="F43" i="4"/>
  <c r="C43" i="4"/>
  <c r="D43" i="4"/>
  <c r="E43" i="4"/>
  <c r="B43" i="4"/>
  <c r="B39" i="4"/>
  <c r="C39" i="4"/>
  <c r="D39" i="4"/>
  <c r="E39" i="4"/>
  <c r="F39" i="4"/>
  <c r="G39" i="4"/>
  <c r="H39" i="4"/>
  <c r="I39" i="4"/>
  <c r="J39" i="4"/>
  <c r="E1" i="3"/>
  <c r="D1" i="2"/>
  <c r="F49" i="1"/>
  <c r="E49" i="1"/>
  <c r="F50" i="1"/>
  <c r="E50" i="1"/>
  <c r="D44" i="1"/>
  <c r="D50" i="1"/>
  <c r="C44" i="1"/>
  <c r="D49" i="1"/>
  <c r="E45" i="1"/>
  <c r="E44" i="1"/>
</calcChain>
</file>

<file path=xl/sharedStrings.xml><?xml version="1.0" encoding="utf-8"?>
<sst xmlns="http://schemas.openxmlformats.org/spreadsheetml/2006/main" count="504" uniqueCount="270">
  <si>
    <t>Study</t>
  </si>
  <si>
    <t>Real driving</t>
  </si>
  <si>
    <t>Simulated driving</t>
  </si>
  <si>
    <t>No. of Participants</t>
  </si>
  <si>
    <t>% Real</t>
  </si>
  <si>
    <t>% simulated</t>
  </si>
  <si>
    <t>avr no. particp.</t>
  </si>
  <si>
    <t>Stdev.</t>
  </si>
  <si>
    <t>% of studies</t>
  </si>
  <si>
    <t>Pupil</t>
  </si>
  <si>
    <t>Saccadic</t>
  </si>
  <si>
    <t>Blink behavior</t>
  </si>
  <si>
    <t>Blink duration</t>
  </si>
  <si>
    <t>Eye gaze</t>
  </si>
  <si>
    <t>Saccadic duration</t>
  </si>
  <si>
    <t>Saccadic speed</t>
  </si>
  <si>
    <t>Fixation duration</t>
  </si>
  <si>
    <t>Pupil diameter</t>
  </si>
  <si>
    <t>Pupil oscillation</t>
  </si>
  <si>
    <t>Latency of pupillary</t>
  </si>
  <si>
    <t>Study 1</t>
  </si>
  <si>
    <t>Eyelid movement</t>
  </si>
  <si>
    <t>Eyeball movement</t>
  </si>
  <si>
    <t>PERCLOS</t>
  </si>
  <si>
    <t>Eyelid closure</t>
  </si>
  <si>
    <t>steering</t>
  </si>
  <si>
    <t>head</t>
  </si>
  <si>
    <t>Facial muscle</t>
  </si>
  <si>
    <t>Skin tine</t>
  </si>
  <si>
    <t>heart rate</t>
  </si>
  <si>
    <t>yawning</t>
  </si>
  <si>
    <t>respiration rate</t>
  </si>
  <si>
    <t>lateral distance from closest lane and center of ca</t>
  </si>
  <si>
    <t>time to lane crossing</t>
  </si>
  <si>
    <t>steering angle</t>
  </si>
  <si>
    <t>steering angle velocity</t>
  </si>
  <si>
    <t>steering entropy</t>
  </si>
  <si>
    <t>number of direction changes</t>
  </si>
  <si>
    <t>accelerator pedal angle</t>
  </si>
  <si>
    <t xml:space="preserve">vehicle speed </t>
  </si>
  <si>
    <t>number of runs-off-road per minute</t>
  </si>
  <si>
    <t>head position</t>
  </si>
  <si>
    <t>head rotation</t>
  </si>
  <si>
    <t>position of mouth</t>
  </si>
  <si>
    <t>hand gestures</t>
  </si>
  <si>
    <t>nodding</t>
  </si>
  <si>
    <t>Fuzzy</t>
  </si>
  <si>
    <t>ANN</t>
  </si>
  <si>
    <t xml:space="preserve">Condensation algorithm </t>
  </si>
  <si>
    <t>Computer vision</t>
  </si>
  <si>
    <t>and K-Nearest-Neighbor</t>
  </si>
  <si>
    <t>CNN</t>
  </si>
  <si>
    <t>Bayesian network</t>
  </si>
  <si>
    <t>ordered logit model</t>
  </si>
  <si>
    <t>gradient boosting</t>
  </si>
  <si>
    <t>Deep neural network</t>
  </si>
  <si>
    <t xml:space="preserve">Multistage Spatial Temporal Network </t>
  </si>
  <si>
    <t>Hierarchical temporal deep belief network  </t>
  </si>
  <si>
    <t>support vector machine</t>
  </si>
  <si>
    <t>logistic regression</t>
  </si>
  <si>
    <t>long short-term memory</t>
  </si>
  <si>
    <t>Recurrent NN</t>
  </si>
  <si>
    <t>Histogram of Oriented Gradient features </t>
  </si>
  <si>
    <t>decision tree</t>
  </si>
  <si>
    <t>Accuracy</t>
  </si>
  <si>
    <t>Correlation</t>
  </si>
  <si>
    <t>RMSE</t>
  </si>
  <si>
    <t>Blink amplitude</t>
  </si>
  <si>
    <t>Blink frequency</t>
  </si>
  <si>
    <t>Lid closure duration</t>
  </si>
  <si>
    <t>Delay in lid reopening</t>
  </si>
  <si>
    <t>Lid reopening duration</t>
  </si>
  <si>
    <t>Lid closure speed</t>
  </si>
  <si>
    <t>Lid reopening speed</t>
  </si>
  <si>
    <t>Pupillary constriction amplitude</t>
  </si>
  <si>
    <t>Study 2</t>
  </si>
  <si>
    <t>Study 3</t>
  </si>
  <si>
    <t>Study 4</t>
  </si>
  <si>
    <t>Study 5</t>
  </si>
  <si>
    <t>Study 6</t>
  </si>
  <si>
    <t>Study 7</t>
  </si>
  <si>
    <t>Study 8</t>
  </si>
  <si>
    <t>Study 9</t>
  </si>
  <si>
    <t>Study 10</t>
  </si>
  <si>
    <t>Study 11</t>
  </si>
  <si>
    <t>Study 12</t>
  </si>
  <si>
    <t>Study 13</t>
  </si>
  <si>
    <t>Study 14</t>
  </si>
  <si>
    <t>Study 15</t>
  </si>
  <si>
    <t>Study 16</t>
  </si>
  <si>
    <t>Study 17</t>
  </si>
  <si>
    <t>Study 18</t>
  </si>
  <si>
    <t>Study 19</t>
  </si>
  <si>
    <t>Study 20</t>
  </si>
  <si>
    <t>Study 21</t>
  </si>
  <si>
    <t>Study 22</t>
  </si>
  <si>
    <t>Study 23</t>
  </si>
  <si>
    <t>Study 24</t>
  </si>
  <si>
    <t>Study 25</t>
  </si>
  <si>
    <t>Study 26</t>
  </si>
  <si>
    <t>Study 27</t>
  </si>
  <si>
    <t>Study 28</t>
  </si>
  <si>
    <t>Study 29</t>
  </si>
  <si>
    <t>Study 30</t>
  </si>
  <si>
    <t>Study 31</t>
  </si>
  <si>
    <t>Study 32</t>
  </si>
  <si>
    <t>Study 33</t>
  </si>
  <si>
    <t>Study 34</t>
  </si>
  <si>
    <t>Study 35</t>
  </si>
  <si>
    <t>Study 36</t>
  </si>
  <si>
    <t>Study 37</t>
  </si>
  <si>
    <t>Study 38</t>
  </si>
  <si>
    <t>Study 39</t>
  </si>
  <si>
    <t>Study 40</t>
  </si>
  <si>
    <t>Study 41</t>
  </si>
  <si>
    <t>Saccadic eye movement</t>
  </si>
  <si>
    <t>Pupillary parameters</t>
  </si>
  <si>
    <t>Number of studies</t>
  </si>
  <si>
    <t>Journal</t>
  </si>
  <si>
    <t>Conference</t>
  </si>
  <si>
    <t>Ergonomics</t>
  </si>
  <si>
    <t>IEEE 16th International Conference on Intelligent Computer Communication and Processing (ICCP)</t>
  </si>
  <si>
    <t>IEEE International Conference on Informatics, IoT, and Enabling Technologies</t>
  </si>
  <si>
    <t>Journal of Intelligent and Robotic Systems (comp. science, engi.)</t>
  </si>
  <si>
    <t>Tsinghua Science &amp; Technology (multideis)</t>
  </si>
  <si>
    <t>International Journal of Advanced Computer Science and Applications (comp sc.) </t>
  </si>
  <si>
    <t>Multimedia Tools and Applications (comput. Sc.)</t>
  </si>
  <si>
    <t>Future Internet (comp. science)</t>
  </si>
  <si>
    <t>Journal of Intelligent &amp; Fuzzy Systems (comp sc, engin, math)</t>
  </si>
  <si>
    <t>IEICE Transactions on Information and Systems (comp sc, eng)</t>
  </si>
  <si>
    <t>IEEE Transactions on Intelligent Transportation Systems (comp sc, automotive eng)</t>
  </si>
  <si>
    <t>Journal of Imaging (comp sc, engi)</t>
  </si>
  <si>
    <t>Applied Sciences (comp sc, eng)</t>
  </si>
  <si>
    <t>Information (comp sc)</t>
  </si>
  <si>
    <t>Neural Computing and Applications (comp sc)</t>
  </si>
  <si>
    <t>Materials Today Proceedings (miscellaneous)</t>
  </si>
  <si>
    <t>Sensors (comp sc)</t>
  </si>
  <si>
    <t>International Conference on Biometrics and Kansei Engineering (eng)</t>
  </si>
  <si>
    <t>IEEE International Advance Computing Conference (comp sc)</t>
  </si>
  <si>
    <t>IEEE International Conference on Systems, Man, and Cybernetics (comp sc, eng)</t>
  </si>
  <si>
    <t>Chinese Control and Decision Conference (CCDC), (comp sc, eng)</t>
  </si>
  <si>
    <t>IEEE Intelligent Vehicles Symposium (automot)</t>
  </si>
  <si>
    <t>Asian Conference on Computer Vision (comp sc)</t>
  </si>
  <si>
    <t>IEEE Conference on Computer Vision and Pattern Recognition Workshops (CVPRW) (comp sc)</t>
  </si>
  <si>
    <t>Health</t>
  </si>
  <si>
    <t>Comp&amp;Eng</t>
  </si>
  <si>
    <t>Auto</t>
  </si>
  <si>
    <t>Comp</t>
  </si>
  <si>
    <t>Misc</t>
  </si>
  <si>
    <t>x</t>
  </si>
  <si>
    <t>Multimedia Tools and Applications (comp sc, eng)</t>
  </si>
  <si>
    <t>Computer sciences &amp; Engineering</t>
  </si>
  <si>
    <t>Health &amp; social sciences</t>
  </si>
  <si>
    <t>Transportation &amp; automotive engineering</t>
  </si>
  <si>
    <t>Computer science</t>
  </si>
  <si>
    <t>Miscellaneous</t>
  </si>
  <si>
    <t>Transportation</t>
  </si>
  <si>
    <t>Computer Sciences &amp; Engineering</t>
  </si>
  <si>
    <t>Health &amp; Social Sciences</t>
  </si>
  <si>
    <t>Computer sciences</t>
  </si>
  <si>
    <t>Engineering</t>
  </si>
  <si>
    <t>Comp&amp;eng</t>
  </si>
  <si>
    <t>Trans</t>
  </si>
  <si>
    <t>Ergonomics (health)</t>
  </si>
  <si>
    <t>European Journal of Applied Physiology (health)</t>
  </si>
  <si>
    <t>Journal of Automobile Engineering (Aut)</t>
  </si>
  <si>
    <t>Ergonomics (Health)</t>
  </si>
  <si>
    <t>Accident Analysis and Prevention (Health)</t>
  </si>
  <si>
    <t>Analytic Methods in Accident Research (health)</t>
  </si>
  <si>
    <t>Accident Analysis and Prevention (health)</t>
  </si>
  <si>
    <t>Brain Sciences (Health)</t>
  </si>
  <si>
    <t>Vision in Vehicles X (Aut)</t>
  </si>
  <si>
    <r>
      <t>Proceedings of the 29</t>
    </r>
    <r>
      <rPr>
        <vertAlign val="superscript"/>
        <sz val="12"/>
        <color theme="1"/>
        <rFont val="Times New Roman"/>
        <family val="1"/>
      </rPr>
      <t>th</t>
    </r>
    <r>
      <rPr>
        <sz val="12"/>
        <color theme="1"/>
        <rFont val="Times New Roman"/>
        <family val="1"/>
      </rPr>
      <t xml:space="preserve"> Annual International Conference of the IEEE EMBS (comp)</t>
    </r>
  </si>
  <si>
    <t>Asian Conference on Computer Vision (comp)</t>
  </si>
  <si>
    <t>Asian Conference on Computer Vision (comp)</t>
  </si>
  <si>
    <t>Pupillary oscillations</t>
  </si>
  <si>
    <t xml:space="preserve">Blink behavior </t>
  </si>
  <si>
    <t>Eyelid closure/PERCLOS</t>
  </si>
  <si>
    <t>Total</t>
  </si>
  <si>
    <t>no. studies</t>
  </si>
  <si>
    <t>%</t>
  </si>
  <si>
    <t>Closure level</t>
  </si>
  <si>
    <t>Yawning</t>
  </si>
  <si>
    <t>Heart rate</t>
  </si>
  <si>
    <t>Respiration rate</t>
  </si>
  <si>
    <t>Steering angle</t>
  </si>
  <si>
    <t>Time to lane crossing</t>
  </si>
  <si>
    <t>Number of direction changes</t>
  </si>
  <si>
    <t>Accelerator pedal angle</t>
  </si>
  <si>
    <t>Vehicle speed</t>
  </si>
  <si>
    <t>Number of runs-off-road per minute</t>
  </si>
  <si>
    <t>Lateral distance to closest lane</t>
  </si>
  <si>
    <t>Sum</t>
  </si>
  <si>
    <t>%studies include secondary measures</t>
  </si>
  <si>
    <t>Head position</t>
  </si>
  <si>
    <t>Mouth position</t>
  </si>
  <si>
    <t>Facial expression</t>
  </si>
  <si>
    <t>Behavior</t>
  </si>
  <si>
    <t>Vehicle-based</t>
  </si>
  <si>
    <t>Physiological</t>
  </si>
  <si>
    <t>Artificial neural networks</t>
  </si>
  <si>
    <t>Deep</t>
  </si>
  <si>
    <t>Rule</t>
  </si>
  <si>
    <t>Fuzzy logic</t>
  </si>
  <si>
    <t>Convolutional neural network</t>
  </si>
  <si>
    <t>Gradient boosting</t>
  </si>
  <si>
    <t>SL</t>
  </si>
  <si>
    <t>CV</t>
  </si>
  <si>
    <t>D</t>
  </si>
  <si>
    <t>Random Forest</t>
  </si>
  <si>
    <t>Statistical model</t>
  </si>
  <si>
    <t>K-Nearest-Neighbor</t>
  </si>
  <si>
    <t>Long short-term memory</t>
  </si>
  <si>
    <t>Support vector machine</t>
  </si>
  <si>
    <t>Ordered logit model</t>
  </si>
  <si>
    <t>Logistic regression</t>
  </si>
  <si>
    <t>Decision tree</t>
  </si>
  <si>
    <t>Deep learning algorithms</t>
  </si>
  <si>
    <t>Supervised learning algorithms</t>
  </si>
  <si>
    <t>Rule-based methods</t>
  </si>
  <si>
    <t>Fuzzy+ANN</t>
  </si>
  <si>
    <t>CNN+gradient boosting</t>
  </si>
  <si>
    <t>CNN+long short-term memory</t>
  </si>
  <si>
    <t>Recurrent</t>
  </si>
  <si>
    <t>kNN</t>
  </si>
  <si>
    <t>Random forest</t>
  </si>
  <si>
    <t>Recurrent+LSTM</t>
  </si>
  <si>
    <t>A</t>
  </si>
  <si>
    <t>Study no.</t>
  </si>
  <si>
    <t>H. Summala, H. Hakkanen, T. Mikkola, and J. Sinkkonen, “Task effects on fatigue symptoms in overnight driving,” Ergonomics, vol. 42, no. 6, pp. 798–806, 1999.</t>
  </si>
  <si>
    <t>N. Galley, R. Schleicher, and L. Galley, “Blink parameter as indicators of driver’s sleepiness – possibilities and limitations,” in Vision in Vehicles X, Amsterdam: Elsevier, 2004, pp. 189–196.</t>
  </si>
  <si>
    <t>P. Boyraz, M. Acar, D. Kerr, “Multi-sensor driver drowsiness monitoring,” Proc. Inst. Mech. Eng. D: J. Automob. Eng., vol. 222, pp. 2041–2062, 2008.</t>
  </si>
  <si>
    <t>R. Schleicher, N. Galley, S. Briest, and L. Galley, “Blinks and saccades as indicators of fatigue in sleepiness warnings: Looking tired?,” Ergonomics, vol. 51, no. 7, pp. 982–1010, 2008.</t>
  </si>
  <si>
    <t>W. Zhang, B. Cheng, and Y. Lin, Driver Drowsiness Recognition Based on Computer Vision Technology. Tsinghua Sci. Technol., vol. 17, no. 3, pp. 354–362, 2012.</t>
  </si>
  <si>
    <t>W. Han, Y. Yang, G. Huang, O. Sourina, F. Klanner, and C. Denk, “Driver drowsiness detection based on novel eye openness recognition method and unsupervised feature learning,” IEEE Int. Conf. Syst. Man Cybernet., 2015, pp. 1470–1475.</t>
  </si>
  <si>
    <t>X. P. Huynh, S. M. Park, and Y. G. Kim, “Detection of Driver Drowsiness Using 3D Deep Neural Network and Semi-Supervised Gradient Boosting Machine,” Asian Conference on Computer Vision, Computer Vision – ACCV 2016 Workshops, 2017, pp. 134–145.</t>
  </si>
  <si>
    <t>B. Reddy, Y. H. Kim, S. Yun, C. Seo, and J. Jang, “Real-time driver drowsiness detection for embedded system using model compression of deep neural networks,” Proc. IEEE-CVPR Workshops, 2017, pp. 121–128.</t>
  </si>
  <si>
    <t>T. H. Shih and C. T. Hsu, “MSTN: Multistage Spatial-Temporal Network for Driver Drowsiness Detection,” Asian Conference on Computer Vision, Computer Vision – ACCV 2016, Workshops, 2017, pp. 146–153.</t>
  </si>
  <si>
    <t>C. H. Weng, Y. H. Lai, and S. H. Lai, “Driver Drowsiness Detection via a Hierarchical Temporal Deep Belief Network,” Asian Conference on Computer Vision, Computer Vision – ACCV 2016 Workshops, 2017, pp. 117–133.</t>
  </si>
  <si>
    <t>A. A. Bamidele et al., “Non-intrusive Driver Drowsiness Detection based on Face and Eye Tracking,” Int. J. Adv. Comput. Sci. Appl., vol. 10, no. 7, 2019.</t>
  </si>
  <si>
    <t>W. Liu, J. Qian, Z. Yao, X. Jiao, and J. Pan, “Convolutional Two-Stream Network Using Multi-Facial Feature Fusion for Driver Fatigue Detection,” Future Internet, vol. 11, p. 115, 2019.</t>
  </si>
  <si>
    <t>V. Vijayan and E. Sherly, “Real time detection system of driver drowsiness based on representation learning using deep neural networks,” J. Intell. Fuzzy Syst., vol. 36, no. 3, pp. 1–9, 2019.</t>
  </si>
  <si>
    <t>Y. Ed-Doughmi, N. Idrissi, and Y. Hbali, “Real-Time System for Driver Fatigue Detection Based on a Recurrent Neuronal Network,” J. Imag., vol. 6, no. 3, p. 8, 2020.</t>
  </si>
  <si>
    <t>A. Ghourabi, H. Ghazouani, and W. Barhoumi, “Driver Drowsiness Detection Based on Joint Monitoring of Yawning, Blinking and Nodding,” IEEE-ICCP, 2020, pp. 407–414.</t>
  </si>
  <si>
    <t>J. Gwak, A. Hirao, and M. Shino, “An Investigation of Early Detection of Driver Drowsiness Using Ensemble Machine Learning Based on Hybrid Sensing,” Appl. Sci., vol. 10, no. 8, p. 2890, 2020.</t>
  </si>
  <si>
    <t>A. F. M. Saifuddin Saif and Z. R. Mahayuddin, “Robust Drowsiness Detection for Vehicle Driver using Deep Convolutional Neural Network,” Int. J. Adv. Comput. Sci. Appl., vol. 11, no. 10, pp. 343–350, 2020.</t>
  </si>
  <si>
    <t>J. S. Wijnands, J. Thompson, K. A. Nice, G. D. Aschwanden, M. Stevenson, “Real-time monitoring of driver drowsiness on mobile platforms using 3D neural networks,” Neural Comput. Appl., vol. 32, pp. 9731–9743, 2020.</t>
  </si>
  <si>
    <t>X. Zhang, X. Wang, X. Yang, C. Xu, X. Zhu, and J. Wei, “Driver Drowsiness Detection Using Mixed-effect Ordered Logit Model Considering Time Cumulative Effect,” Anal. Methods Accid. Res., vol. 26, p. 100114, 2020.</t>
  </si>
  <si>
    <t>S. P. Rajamohana, E. G. Radhika, S. Priya, and S. Sangeetha, “Driver drowsiness detection system using hybrid approach of convolutional neural network and bidirectional long short term memory (CNN_BILSTM),” Mater. Today Proc., vol. 45, no. 2, pp. 2897–2901, 2021.</t>
  </si>
  <si>
    <t>H. U. R. Siddiqui et al., “Non-Invasive Driver Drowsiness Detection System. Non-Invasive Driver Drowsiness Detection System,” Sensors, vol. 21, no. 14, p. 4833, 2021.</t>
  </si>
  <si>
    <t>S. Bakheet and A. Al-Hamadi, “A Framework for instantaneous driver drowsiness detection based on improved HOG features and naïve Bayesian classification,” Brain Sci., vol. 11, no. 2, p. 240, 2021.</t>
  </si>
  <si>
    <t>S. Chen, Z. Wang, and W. Chen, “Driver Drowsiness Estimation Based on Factorized Bilinear Feature Fusion and a Long-Short-Term Recurrent Convolutional Network,” Information, vol. 12, no. 1, p. 3, 2021.</t>
  </si>
  <si>
    <t>M. Dua, Shakshi, R. Singla, S. Raj, and A. Jangra, “Deep CNN models-based ensemble approach to driver drowsiness detection,” Neural Comp. Appl., vol. 33, no. 8, pp. 3155–3168, 2021.</t>
  </si>
  <si>
    <t>J. M. Guo and H. Markoni, “Driver drowsiness detection using hybrid convolutional neural network and long short-term memory,” Multim. Tools Appl., vol. 78, pp. 29059–29087, 2019.</t>
  </si>
  <si>
    <r>
      <t xml:space="preserve">P. Caffier, U. Erdmann, and P. Ullsperger, “Experimental evaluation of eye-blink parameters as a drowsiness measure,” </t>
    </r>
    <r>
      <rPr>
        <i/>
        <sz val="11"/>
        <color theme="1"/>
        <rFont val="Calibri"/>
        <family val="2"/>
        <scheme val="minor"/>
      </rPr>
      <t>Eur. J. Appl. Physiol.</t>
    </r>
    <r>
      <rPr>
        <sz val="11"/>
        <color theme="1"/>
        <rFont val="Calibri"/>
        <family val="2"/>
        <scheme val="minor"/>
      </rPr>
      <t>, vol. 89, no. 3/4, pp. 319–325, 2003.</t>
    </r>
  </si>
  <si>
    <r>
      <t xml:space="preserve">I. Damousis, I. Cester, S. Nikolaou, and D. Tzovaras, “Physiological indicators based sleep prediction for the avoidance of driving accidents,” </t>
    </r>
    <r>
      <rPr>
        <i/>
        <sz val="11"/>
        <color theme="1"/>
        <rFont val="Calibri"/>
        <family val="2"/>
        <scheme val="minor"/>
      </rPr>
      <t>Proc. 29</t>
    </r>
    <r>
      <rPr>
        <i/>
        <vertAlign val="superscript"/>
        <sz val="11"/>
        <color theme="1"/>
        <rFont val="Calibri"/>
        <family val="2"/>
        <scheme val="minor"/>
      </rPr>
      <t>th</t>
    </r>
    <r>
      <rPr>
        <i/>
        <sz val="11"/>
        <color theme="1"/>
        <rFont val="Calibri"/>
        <family val="2"/>
        <scheme val="minor"/>
      </rPr>
      <t xml:space="preserve"> Annual International Conference of the IEEE EMBS</t>
    </r>
    <r>
      <rPr>
        <sz val="11"/>
        <color theme="1"/>
        <rFont val="Calibri"/>
        <family val="2"/>
        <scheme val="minor"/>
      </rPr>
      <t>, 2007, pp. 23–26.</t>
    </r>
  </si>
  <si>
    <r>
      <t xml:space="preserve">Y. Morad, Y. Barkana, D. Zadok, M. Hartstein, E. Pras, and Y. Bar-Dayan, “Ocular parameters as an objective tool for the assessment of truck drivers fatigue,” </t>
    </r>
    <r>
      <rPr>
        <i/>
        <sz val="11"/>
        <color theme="1"/>
        <rFont val="Calibri"/>
        <family val="2"/>
        <scheme val="minor"/>
      </rPr>
      <t>Accid. Anal. Prev.</t>
    </r>
    <r>
      <rPr>
        <sz val="11"/>
        <color theme="1"/>
        <rFont val="Calibri"/>
        <family val="2"/>
        <scheme val="minor"/>
      </rPr>
      <t>, vol. 41, pp. 856–860, 2009.</t>
    </r>
  </si>
  <si>
    <r>
      <t xml:space="preserve">M. J. Flores, J. M. Armingol, and A. Escalera, “Real-Time Warning System for Driver Drowsiness Detection Using Visual Information,” </t>
    </r>
    <r>
      <rPr>
        <i/>
        <sz val="11"/>
        <color theme="1"/>
        <rFont val="Calibri"/>
        <family val="2"/>
        <scheme val="minor"/>
      </rPr>
      <t>J. Intell. Robot. Syst.</t>
    </r>
    <r>
      <rPr>
        <sz val="11"/>
        <color theme="1"/>
        <rFont val="Calibri"/>
        <family val="2"/>
        <scheme val="minor"/>
      </rPr>
      <t>, vol. 59, no. 2, pp. 103–125, 2010.</t>
    </r>
  </si>
  <si>
    <r>
      <t xml:space="preserve">S. Hachisuka, “Human and Vehicle-Driver Drowsiness Detection by Facial Expression,” </t>
    </r>
    <r>
      <rPr>
        <i/>
        <sz val="11"/>
        <color theme="1"/>
        <rFont val="Calibri"/>
        <family val="2"/>
        <scheme val="minor"/>
      </rPr>
      <t>International Conference on Biometrics and Kansei Engineering</t>
    </r>
    <r>
      <rPr>
        <sz val="11"/>
        <color theme="1"/>
        <rFont val="Calibri"/>
        <family val="2"/>
        <scheme val="minor"/>
      </rPr>
      <t>, 2013, pp. 320–326.</t>
    </r>
  </si>
  <si>
    <r>
      <t xml:space="preserve">K. Dwivedi, K. Biswaranjan, and A. Sethi, “Drowsy driver detection using representation learning,” </t>
    </r>
    <r>
      <rPr>
        <i/>
        <sz val="11"/>
        <color theme="1"/>
        <rFont val="Calibri"/>
        <family val="2"/>
        <scheme val="minor"/>
      </rPr>
      <t>IEEE International Advance Computing Conference</t>
    </r>
    <r>
      <rPr>
        <sz val="11"/>
        <color theme="1"/>
        <rFont val="Calibri"/>
        <family val="2"/>
        <scheme val="minor"/>
      </rPr>
      <t>, 2014, pp. 995–999</t>
    </r>
  </si>
  <si>
    <r>
      <t xml:space="preserve">W. Guo, B. Zhang, L. Xia, S. Shi, X. Zhang, and J. She, “Driver drowsiness detection model identification with Bayesian network structure learning method,” </t>
    </r>
    <r>
      <rPr>
        <i/>
        <sz val="11"/>
        <color theme="1"/>
        <rFont val="Calibri"/>
        <family val="2"/>
        <scheme val="minor"/>
      </rPr>
      <t>Chinese Control and Decision Conference (CCDC)</t>
    </r>
    <r>
      <rPr>
        <sz val="11"/>
        <color theme="1"/>
        <rFont val="Calibri"/>
        <family val="2"/>
        <scheme val="minor"/>
      </rPr>
      <t>, Yinchuan, China, 2016, pp. 131–136.</t>
    </r>
  </si>
  <si>
    <r>
      <t xml:space="preserve">W. Wang and C. Xu, “Driver drowsiness detection based on non-intrusive metrics considering individual specifics,” </t>
    </r>
    <r>
      <rPr>
        <i/>
        <sz val="11"/>
        <color theme="1"/>
        <rFont val="Calibri"/>
        <family val="2"/>
        <scheme val="minor"/>
      </rPr>
      <t>Accid. Anal. Prev.</t>
    </r>
    <r>
      <rPr>
        <sz val="11"/>
        <color theme="1"/>
        <rFont val="Calibri"/>
        <family val="2"/>
        <scheme val="minor"/>
      </rPr>
      <t>, vol. 95, pp. 350–357, 2016</t>
    </r>
  </si>
  <si>
    <r>
      <t xml:space="preserve">A. Eskandarian and A. Mortazavi, “Evaluation of a Smart Algorithm for Commercial Vehicle Driver Drowsiness Detection,” </t>
    </r>
    <r>
      <rPr>
        <i/>
        <sz val="11"/>
        <color theme="1"/>
        <rFont val="Calibri"/>
        <family val="2"/>
        <scheme val="minor"/>
      </rPr>
      <t>IEEE Intell. Vehicles Sympos.</t>
    </r>
    <r>
      <rPr>
        <sz val="11"/>
        <color theme="1"/>
        <rFont val="Calibri"/>
        <family val="2"/>
        <scheme val="minor"/>
      </rPr>
      <t>, 2017, pp. 553–559</t>
    </r>
  </si>
  <si>
    <r>
      <t>S. Park, F. Pan, S. Kang, and C. D. Yoo, “Driver drowsiness detection system based on feature representation learning using various deep networks,” in </t>
    </r>
    <r>
      <rPr>
        <i/>
        <sz val="11"/>
        <color theme="1"/>
        <rFont val="Calibri"/>
        <family val="2"/>
        <scheme val="minor"/>
      </rPr>
      <t xml:space="preserve">Asian Conference on Computer Vision, </t>
    </r>
    <r>
      <rPr>
        <sz val="11"/>
        <color theme="1"/>
        <rFont val="Calibri"/>
        <family val="2"/>
        <scheme val="minor"/>
      </rPr>
      <t>2017, pp. 154–164.</t>
    </r>
  </si>
  <si>
    <r>
      <t xml:space="preserve">C. J. de Naurois, C. Bourdin, C. Bougard, and J.-L. Vercher, “Adapting artificial neural networks to a specific driver enhances detection and prediction of drowsiness,” </t>
    </r>
    <r>
      <rPr>
        <i/>
        <sz val="11"/>
        <color theme="1"/>
        <rFont val="Calibri"/>
        <family val="2"/>
        <scheme val="minor"/>
      </rPr>
      <t>Accid. Anal. Prev.</t>
    </r>
    <r>
      <rPr>
        <sz val="11"/>
        <color theme="1"/>
        <rFont val="Calibri"/>
        <family val="2"/>
        <scheme val="minor"/>
      </rPr>
      <t>, vol. 121, pp. 118–128, 2018</t>
    </r>
  </si>
  <si>
    <r>
      <t xml:space="preserve">T. H. Vu, A. Dang, and J.-C. Wang, “A Deep Neural Network for Real-Time Driver Drowsiness Detection, </t>
    </r>
    <r>
      <rPr>
        <i/>
        <sz val="11"/>
        <color theme="1"/>
        <rFont val="Calibri"/>
        <family val="2"/>
        <scheme val="minor"/>
      </rPr>
      <t>IEICE Trans. Inform. Syst.</t>
    </r>
    <r>
      <rPr>
        <sz val="11"/>
        <color theme="1"/>
        <rFont val="Calibri"/>
        <family val="2"/>
        <scheme val="minor"/>
      </rPr>
      <t>, vol. E102.D, no. 12, pp. 2637–2641, 2019.</t>
    </r>
  </si>
  <si>
    <r>
      <t xml:space="preserve">J. Yu, S. Park, S. Lee, and M. Jeon, “Driver Drowsiness Detection Using Condition- Adaptive Representation Learning Framework,” </t>
    </r>
    <r>
      <rPr>
        <i/>
        <sz val="11"/>
        <color theme="1"/>
        <rFont val="Calibri"/>
        <family val="2"/>
        <scheme val="minor"/>
      </rPr>
      <t>IEEE Trans. Intell. Transport. Syst.,</t>
    </r>
    <r>
      <rPr>
        <sz val="11"/>
        <color theme="1"/>
        <rFont val="Calibri"/>
        <family val="2"/>
        <scheme val="minor"/>
      </rPr>
      <t xml:space="preserve"> vol. 20, no. 11, pp. 4206–4218, 2019</t>
    </r>
  </si>
  <si>
    <r>
      <t xml:space="preserve">R. Jabbar, M. Shinoy, M. Kharbeche, K. Al-Khalifa, M. Krichen, and K. Barkaoui, “Driver Drowsiness Detection Model Using Convolutional Neural Networks Techniques for Android Application,” </t>
    </r>
    <r>
      <rPr>
        <i/>
        <sz val="11"/>
        <color theme="1"/>
        <rFont val="Calibri"/>
        <family val="2"/>
        <scheme val="minor"/>
      </rPr>
      <t>2020 IEEE International Conference on Informatics, IoT, and Enabling Technologies (ICIoT)</t>
    </r>
    <r>
      <rPr>
        <sz val="11"/>
        <color theme="1"/>
        <rFont val="Calibri"/>
        <family val="2"/>
        <scheme val="minor"/>
      </rPr>
      <t>, Doha, Qatar, 2020, pp. 237–242.</t>
    </r>
  </si>
  <si>
    <r>
      <t xml:space="preserve">L. Zhao, Z. Wang, G. Zhang, and H. Gao, “Driver drowsiness recognition via transferred deep 3D convolutional network and state probability vector,” </t>
    </r>
    <r>
      <rPr>
        <i/>
        <sz val="11"/>
        <color theme="1"/>
        <rFont val="Calibri"/>
        <family val="2"/>
        <scheme val="minor"/>
      </rPr>
      <t>Multim. Tools Appl.</t>
    </r>
    <r>
      <rPr>
        <sz val="11"/>
        <color theme="1"/>
        <rFont val="Calibri"/>
        <family val="2"/>
        <scheme val="minor"/>
      </rPr>
      <t>, vol. 79, no. (35–36), pp. 26683–26701, 2020</t>
    </r>
  </si>
  <si>
    <r>
      <t xml:space="preserve">A. Quddus, A. Shahidi Zandi, L. Prest, and F. J. E. Comeau, “Using long short term memory and convolutional neural networks for driver drowsiness detection,” </t>
    </r>
    <r>
      <rPr>
        <i/>
        <sz val="11"/>
        <color theme="1"/>
        <rFont val="Calibri"/>
        <family val="2"/>
        <scheme val="minor"/>
      </rPr>
      <t>Accid. Anal. Prev.</t>
    </r>
    <r>
      <rPr>
        <sz val="11"/>
        <color theme="1"/>
        <rFont val="Calibri"/>
        <family val="2"/>
        <scheme val="minor"/>
      </rPr>
      <t>, vol. 156, p. 106107, 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</si>
</sst>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Times New Roman"/>
      <family val="1"/>
    </font>
    <font>
      <sz val="12"/>
      <color rgb="FF222222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0" fontId="1" fillId="2" borderId="0" xfId="0" applyFont="1" applyFill="1"/>
    <xf numFmtId="0" fontId="3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0" fillId="0" borderId="0" xfId="0" applyFont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3" fillId="0" borderId="0" xfId="0" applyFont="1" applyFill="1"/>
    <xf numFmtId="0" fontId="7" fillId="0" borderId="0" xfId="0" applyFont="1" applyFill="1"/>
    <xf numFmtId="0" fontId="3" fillId="0" borderId="0" xfId="0" applyFont="1" applyFill="1" applyAlignment="1">
      <alignment vertical="center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3" xfId="0" applyFont="1" applyBorder="1"/>
    <xf numFmtId="0" fontId="3" fillId="0" borderId="9" xfId="0" applyFont="1" applyBorder="1"/>
    <xf numFmtId="0" fontId="3" fillId="0" borderId="4" xfId="0" applyFont="1" applyFill="1" applyBorder="1"/>
    <xf numFmtId="0" fontId="3" fillId="0" borderId="0" xfId="0" applyFont="1" applyFill="1" applyBorder="1"/>
    <xf numFmtId="0" fontId="3" fillId="0" borderId="0" xfId="0" applyFont="1" applyBorder="1"/>
    <xf numFmtId="0" fontId="3" fillId="0" borderId="11" xfId="0" applyFont="1" applyBorder="1"/>
    <xf numFmtId="0" fontId="7" fillId="0" borderId="4" xfId="0" applyFont="1" applyFill="1" applyBorder="1"/>
    <xf numFmtId="0" fontId="7" fillId="0" borderId="0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6" xfId="0" applyFont="1" applyBorder="1"/>
    <xf numFmtId="0" fontId="3" fillId="0" borderId="10" xfId="0" applyFont="1" applyBorder="1"/>
    <xf numFmtId="0" fontId="3" fillId="2" borderId="0" xfId="0" applyFont="1" applyFill="1"/>
    <xf numFmtId="0" fontId="3" fillId="0" borderId="4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3" fillId="0" borderId="8" xfId="0" applyFont="1" applyBorder="1"/>
    <xf numFmtId="0" fontId="3" fillId="0" borderId="12" xfId="0" applyFont="1" applyBorder="1"/>
    <xf numFmtId="0" fontId="8" fillId="0" borderId="0" xfId="0" applyFont="1" applyBorder="1"/>
    <xf numFmtId="0" fontId="3" fillId="2" borderId="0" xfId="0" applyFont="1" applyFill="1" applyBorder="1"/>
    <xf numFmtId="0" fontId="3" fillId="0" borderId="9" xfId="0" applyFont="1" applyFill="1" applyBorder="1"/>
    <xf numFmtId="0" fontId="3" fillId="0" borderId="11" xfId="0" applyFont="1" applyFill="1" applyBorder="1"/>
    <xf numFmtId="0" fontId="3" fillId="0" borderId="10" xfId="0" applyFont="1" applyFill="1" applyBorder="1"/>
    <xf numFmtId="0" fontId="9" fillId="0" borderId="0" xfId="0" applyFont="1"/>
    <xf numFmtId="0" fontId="9" fillId="0" borderId="8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justify" vertical="center"/>
    </xf>
    <xf numFmtId="0" fontId="9" fillId="0" borderId="6" xfId="0" applyFont="1" applyBorder="1"/>
    <xf numFmtId="0" fontId="3" fillId="0" borderId="0" xfId="0" applyFont="1" applyBorder="1" applyAlignment="1">
      <alignment vertical="center"/>
    </xf>
    <xf numFmtId="0" fontId="0" fillId="2" borderId="14" xfId="0" applyFill="1" applyBorder="1"/>
    <xf numFmtId="0" fontId="0" fillId="2" borderId="15" xfId="0" applyFill="1" applyBorder="1"/>
    <xf numFmtId="0" fontId="2" fillId="2" borderId="15" xfId="0" applyFont="1" applyFill="1" applyBorder="1"/>
    <xf numFmtId="0" fontId="2" fillId="0" borderId="15" xfId="0" applyFont="1" applyBorder="1"/>
    <xf numFmtId="0" fontId="2" fillId="2" borderId="16" xfId="0" applyFont="1" applyFill="1" applyBorder="1"/>
    <xf numFmtId="0" fontId="3" fillId="0" borderId="7" xfId="0" applyFont="1" applyBorder="1"/>
    <xf numFmtId="0" fontId="7" fillId="0" borderId="11" xfId="0" applyFont="1" applyFill="1" applyBorder="1"/>
    <xf numFmtId="0" fontId="3" fillId="0" borderId="11" xfId="0" applyFont="1" applyFill="1" applyBorder="1" applyAlignment="1">
      <alignment vertical="center"/>
    </xf>
  </cellXfs>
  <cellStyles count="28">
    <cellStyle name="Followed Hyperlink" xfId="2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'Journal&amp;conference'!$G$59:$J$59</c:f>
              <c:strCache>
                <c:ptCount val="4"/>
                <c:pt idx="0">
                  <c:v>Computer Sciences &amp; Engineering</c:v>
                </c:pt>
                <c:pt idx="1">
                  <c:v>Health &amp; Social Sciences</c:v>
                </c:pt>
                <c:pt idx="2">
                  <c:v>Transportation</c:v>
                </c:pt>
                <c:pt idx="3">
                  <c:v>Miscellaneous</c:v>
                </c:pt>
              </c:strCache>
            </c:strRef>
          </c:cat>
          <c:val>
            <c:numRef>
              <c:f>'Journal&amp;conference'!$G$60:$J$60</c:f>
              <c:numCache>
                <c:formatCode>General</c:formatCode>
                <c:ptCount val="4"/>
                <c:pt idx="0">
                  <c:v>63.41463414634146</c:v>
                </c:pt>
                <c:pt idx="1">
                  <c:v>24.39024390243902</c:v>
                </c:pt>
                <c:pt idx="2">
                  <c:v>9.75609756097561</c:v>
                </c:pt>
                <c:pt idx="3">
                  <c:v>4.878048780487804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675312"/>
        <c:axId val="1898931312"/>
      </c:barChart>
      <c:catAx>
        <c:axId val="189867531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31312"/>
        <c:crosses val="autoZero"/>
        <c:auto val="1"/>
        <c:lblAlgn val="ctr"/>
        <c:lblOffset val="100"/>
        <c:noMultiLvlLbl val="0"/>
      </c:catAx>
      <c:valAx>
        <c:axId val="18989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7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Measure!$A$47:$A$51</c:f>
              <c:strCache>
                <c:ptCount val="5"/>
                <c:pt idx="0">
                  <c:v>Blink behavior</c:v>
                </c:pt>
                <c:pt idx="1">
                  <c:v>Eyelid closure</c:v>
                </c:pt>
                <c:pt idx="2">
                  <c:v>Pupillary parameters</c:v>
                </c:pt>
                <c:pt idx="3">
                  <c:v>Saccadic eye movement</c:v>
                </c:pt>
                <c:pt idx="4">
                  <c:v>Eye gaze</c:v>
                </c:pt>
              </c:strCache>
            </c:strRef>
          </c:cat>
          <c:val>
            <c:numRef>
              <c:f>Measure!$B$47:$B$51</c:f>
              <c:numCache>
                <c:formatCode>General</c:formatCode>
                <c:ptCount val="5"/>
                <c:pt idx="0">
                  <c:v>49.0</c:v>
                </c:pt>
                <c:pt idx="1">
                  <c:v>14.0</c:v>
                </c:pt>
                <c:pt idx="2">
                  <c:v>5.0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99694512"/>
        <c:axId val="1867460080"/>
      </c:barChart>
      <c:catAx>
        <c:axId val="189969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 of ocular parameters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60080"/>
        <c:crosses val="autoZero"/>
        <c:auto val="1"/>
        <c:lblAlgn val="ctr"/>
        <c:lblOffset val="100"/>
        <c:noMultiLvlLbl val="0"/>
      </c:catAx>
      <c:valAx>
        <c:axId val="1867460080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reported ocular parameters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694512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Measure!$A$74:$A$78</c:f>
              <c:strCache>
                <c:ptCount val="5"/>
                <c:pt idx="0">
                  <c:v>Blink behavior</c:v>
                </c:pt>
                <c:pt idx="1">
                  <c:v>Eyelid closure</c:v>
                </c:pt>
                <c:pt idx="2">
                  <c:v>Pupillary parameters</c:v>
                </c:pt>
                <c:pt idx="3">
                  <c:v>Saccadic eye movement</c:v>
                </c:pt>
                <c:pt idx="4">
                  <c:v>Eye gaze</c:v>
                </c:pt>
              </c:strCache>
            </c:strRef>
          </c:cat>
          <c:val>
            <c:numRef>
              <c:f>Measure!$C$74:$C$78</c:f>
              <c:numCache>
                <c:formatCode>General</c:formatCode>
                <c:ptCount val="5"/>
                <c:pt idx="0">
                  <c:v>58.53658536585365</c:v>
                </c:pt>
                <c:pt idx="1">
                  <c:v>34.14634146341464</c:v>
                </c:pt>
                <c:pt idx="2">
                  <c:v>12.19512195121951</c:v>
                </c:pt>
                <c:pt idx="3">
                  <c:v>7.317073170731707</c:v>
                </c:pt>
                <c:pt idx="4">
                  <c:v>4.878048780487804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709328"/>
        <c:axId val="1877662160"/>
      </c:barChart>
      <c:catAx>
        <c:axId val="187770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 of ocular parameter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62160"/>
        <c:crosses val="autoZero"/>
        <c:auto val="1"/>
        <c:lblAlgn val="ctr"/>
        <c:lblOffset val="100"/>
        <c:noMultiLvlLbl val="0"/>
      </c:catAx>
      <c:valAx>
        <c:axId val="18776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</a:t>
                </a:r>
                <a:r>
                  <a:rPr lang="en-US"/>
                  <a:t>of studies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Secondary!$A$28:$A$40</c:f>
              <c:strCache>
                <c:ptCount val="13"/>
                <c:pt idx="0">
                  <c:v>Head position</c:v>
                </c:pt>
                <c:pt idx="1">
                  <c:v>Yawning</c:v>
                </c:pt>
                <c:pt idx="2">
                  <c:v>Mouth position</c:v>
                </c:pt>
                <c:pt idx="3">
                  <c:v>Steering angle</c:v>
                </c:pt>
                <c:pt idx="4">
                  <c:v>Heart rate</c:v>
                </c:pt>
                <c:pt idx="5">
                  <c:v>Respiration rate</c:v>
                </c:pt>
                <c:pt idx="6">
                  <c:v>Facial expression</c:v>
                </c:pt>
                <c:pt idx="7">
                  <c:v>Time to lane crossing</c:v>
                </c:pt>
                <c:pt idx="8">
                  <c:v>Lateral distance to closest lane</c:v>
                </c:pt>
                <c:pt idx="9">
                  <c:v>Number of direction changes</c:v>
                </c:pt>
                <c:pt idx="10">
                  <c:v>Accelerator pedal angle</c:v>
                </c:pt>
                <c:pt idx="11">
                  <c:v>Vehicle speed</c:v>
                </c:pt>
                <c:pt idx="12">
                  <c:v>Number of runs-off-road per minute</c:v>
                </c:pt>
              </c:strCache>
            </c:strRef>
          </c:cat>
          <c:val>
            <c:numRef>
              <c:f>Secondary!$C$28:$C$40</c:f>
              <c:numCache>
                <c:formatCode>General</c:formatCode>
                <c:ptCount val="13"/>
                <c:pt idx="0">
                  <c:v>41.46341463414634</c:v>
                </c:pt>
                <c:pt idx="1">
                  <c:v>26.82926829268293</c:v>
                </c:pt>
                <c:pt idx="2">
                  <c:v>9.75609756097561</c:v>
                </c:pt>
                <c:pt idx="3">
                  <c:v>9.75609756097561</c:v>
                </c:pt>
                <c:pt idx="4">
                  <c:v>7.317073170731707</c:v>
                </c:pt>
                <c:pt idx="5">
                  <c:v>7.317073170731707</c:v>
                </c:pt>
                <c:pt idx="6">
                  <c:v>4.878048780487804</c:v>
                </c:pt>
                <c:pt idx="7">
                  <c:v>2.439024390243902</c:v>
                </c:pt>
                <c:pt idx="8">
                  <c:v>2.439024390243902</c:v>
                </c:pt>
                <c:pt idx="9">
                  <c:v>2.439024390243902</c:v>
                </c:pt>
                <c:pt idx="10">
                  <c:v>2.439024390243902</c:v>
                </c:pt>
                <c:pt idx="11">
                  <c:v>2.439024390243902</c:v>
                </c:pt>
                <c:pt idx="12">
                  <c:v>2.439024390243902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216544"/>
        <c:axId val="1877200256"/>
      </c:barChart>
      <c:catAx>
        <c:axId val="1877216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Secondary drowsiness measures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00256"/>
        <c:crosses val="autoZero"/>
        <c:auto val="1"/>
        <c:lblAlgn val="ctr"/>
        <c:lblOffset val="100"/>
        <c:noMultiLvlLbl val="0"/>
      </c:catAx>
      <c:valAx>
        <c:axId val="18772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Percentage of studies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1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Classifier!$A$121:$B$123</c:f>
              <c:multiLvlStrCache>
                <c:ptCount val="3"/>
                <c:lvl>
                  <c:pt idx="0">
                    <c:v>58.5</c:v>
                  </c:pt>
                  <c:pt idx="1">
                    <c:v>53.7</c:v>
                  </c:pt>
                  <c:pt idx="2">
                    <c:v>2.5</c:v>
                  </c:pt>
                </c:lvl>
                <c:lvl>
                  <c:pt idx="0">
                    <c:v>Deep learning algorithms</c:v>
                  </c:pt>
                  <c:pt idx="1">
                    <c:v>Supervised learning algorithms</c:v>
                  </c:pt>
                  <c:pt idx="2">
                    <c:v>Rule-based methods</c:v>
                  </c:pt>
                </c:lvl>
              </c:multiLvlStrCache>
            </c:multiLvlStrRef>
          </c:cat>
          <c:val>
            <c:numRef>
              <c:f>Classifier!$B$55:$B$57</c:f>
              <c:numCache>
                <c:formatCode>General</c:formatCode>
                <c:ptCount val="3"/>
                <c:pt idx="0">
                  <c:v>14.0</c:v>
                </c:pt>
                <c:pt idx="1">
                  <c:v>8.0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Classifier!$A$121:$B$123</c:f>
              <c:multiLvlStrCache>
                <c:ptCount val="3"/>
                <c:lvl>
                  <c:pt idx="0">
                    <c:v>58.5</c:v>
                  </c:pt>
                  <c:pt idx="1">
                    <c:v>53.7</c:v>
                  </c:pt>
                  <c:pt idx="2">
                    <c:v>2.5</c:v>
                  </c:pt>
                </c:lvl>
                <c:lvl>
                  <c:pt idx="0">
                    <c:v>Deep learning algorithms</c:v>
                  </c:pt>
                  <c:pt idx="1">
                    <c:v>Supervised learning algorithms</c:v>
                  </c:pt>
                  <c:pt idx="2">
                    <c:v>Rule-based methods</c:v>
                  </c:pt>
                </c:lvl>
              </c:multiLvlStrCache>
            </c:multiLvlStrRef>
          </c:cat>
          <c:val>
            <c:numRef>
              <c:f>Classifier!$B$64:$B$66</c:f>
              <c:numCache>
                <c:formatCode>General</c:formatCode>
                <c:ptCount val="3"/>
                <c:pt idx="0">
                  <c:v>4.0</c:v>
                </c:pt>
                <c:pt idx="1">
                  <c:v>3.0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Classifier!$A$121:$B$123</c:f>
              <c:multiLvlStrCache>
                <c:ptCount val="3"/>
                <c:lvl>
                  <c:pt idx="0">
                    <c:v>58.5</c:v>
                  </c:pt>
                  <c:pt idx="1">
                    <c:v>53.7</c:v>
                  </c:pt>
                  <c:pt idx="2">
                    <c:v>2.5</c:v>
                  </c:pt>
                </c:lvl>
                <c:lvl>
                  <c:pt idx="0">
                    <c:v>Deep learning algorithms</c:v>
                  </c:pt>
                  <c:pt idx="1">
                    <c:v>Supervised learning algorithms</c:v>
                  </c:pt>
                  <c:pt idx="2">
                    <c:v>Rule-based methods</c:v>
                  </c:pt>
                </c:lvl>
              </c:multiLvlStrCache>
            </c:multiLvlStrRef>
          </c:cat>
          <c:val>
            <c:numRef>
              <c:f>Classifier!$B$71:$B$73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Classifier!$A$121:$B$123</c:f>
              <c:multiLvlStrCache>
                <c:ptCount val="3"/>
                <c:lvl>
                  <c:pt idx="0">
                    <c:v>58.5</c:v>
                  </c:pt>
                  <c:pt idx="1">
                    <c:v>53.7</c:v>
                  </c:pt>
                  <c:pt idx="2">
                    <c:v>2.5</c:v>
                  </c:pt>
                </c:lvl>
                <c:lvl>
                  <c:pt idx="0">
                    <c:v>Deep learning algorithms</c:v>
                  </c:pt>
                  <c:pt idx="1">
                    <c:v>Supervised learning algorithms</c:v>
                  </c:pt>
                  <c:pt idx="2">
                    <c:v>Rule-based methods</c:v>
                  </c:pt>
                </c:lvl>
              </c:multiLvlStrCache>
            </c:multiLvlStrRef>
          </c:cat>
          <c:val>
            <c:numRef>
              <c:f>Classifier!$B$77:$B$79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Classifier!$A$121:$B$123</c:f>
              <c:multiLvlStrCache>
                <c:ptCount val="3"/>
                <c:lvl>
                  <c:pt idx="0">
                    <c:v>58.5</c:v>
                  </c:pt>
                  <c:pt idx="1">
                    <c:v>53.7</c:v>
                  </c:pt>
                  <c:pt idx="2">
                    <c:v>2.5</c:v>
                  </c:pt>
                </c:lvl>
                <c:lvl>
                  <c:pt idx="0">
                    <c:v>Deep learning algorithms</c:v>
                  </c:pt>
                  <c:pt idx="1">
                    <c:v>Supervised learning algorithms</c:v>
                  </c:pt>
                  <c:pt idx="2">
                    <c:v>Rule-based methods</c:v>
                  </c:pt>
                </c:lvl>
              </c:multiLvlStrCache>
            </c:multiLvlStrRef>
          </c:cat>
          <c:val>
            <c:numRef>
              <c:f>Classifier!$B$85:$B$87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Classifier!$A$121:$B$123</c:f>
              <c:multiLvlStrCache>
                <c:ptCount val="3"/>
                <c:lvl>
                  <c:pt idx="0">
                    <c:v>58.5</c:v>
                  </c:pt>
                  <c:pt idx="1">
                    <c:v>53.7</c:v>
                  </c:pt>
                  <c:pt idx="2">
                    <c:v>2.5</c:v>
                  </c:pt>
                </c:lvl>
                <c:lvl>
                  <c:pt idx="0">
                    <c:v>Deep learning algorithms</c:v>
                  </c:pt>
                  <c:pt idx="1">
                    <c:v>Supervised learning algorithms</c:v>
                  </c:pt>
                  <c:pt idx="2">
                    <c:v>Rule-based methods</c:v>
                  </c:pt>
                </c:lvl>
              </c:multiLvlStrCache>
            </c:multiLvlStrRef>
          </c:cat>
          <c:val>
            <c:numRef>
              <c:f>Classifier!$B$94:$B$96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Classifier!$A$121:$B$123</c:f>
              <c:multiLvlStrCache>
                <c:ptCount val="3"/>
                <c:lvl>
                  <c:pt idx="0">
                    <c:v>58.5</c:v>
                  </c:pt>
                  <c:pt idx="1">
                    <c:v>53.7</c:v>
                  </c:pt>
                  <c:pt idx="2">
                    <c:v>2.5</c:v>
                  </c:pt>
                </c:lvl>
                <c:lvl>
                  <c:pt idx="0">
                    <c:v>Deep learning algorithms</c:v>
                  </c:pt>
                  <c:pt idx="1">
                    <c:v>Supervised learning algorithms</c:v>
                  </c:pt>
                  <c:pt idx="2">
                    <c:v>Rule-based methods</c:v>
                  </c:pt>
                </c:lvl>
              </c:multiLvlStrCache>
            </c:multiLvlStrRef>
          </c:cat>
          <c:val>
            <c:numRef>
              <c:f>Classifier!$B$102:$B$104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Classifier!$A$121:$B$123</c:f>
              <c:multiLvlStrCache>
                <c:ptCount val="3"/>
                <c:lvl>
                  <c:pt idx="0">
                    <c:v>58.5</c:v>
                  </c:pt>
                  <c:pt idx="1">
                    <c:v>53.7</c:v>
                  </c:pt>
                  <c:pt idx="2">
                    <c:v>2.5</c:v>
                  </c:pt>
                </c:lvl>
                <c:lvl>
                  <c:pt idx="0">
                    <c:v>Deep learning algorithms</c:v>
                  </c:pt>
                  <c:pt idx="1">
                    <c:v>Supervised learning algorithms</c:v>
                  </c:pt>
                  <c:pt idx="2">
                    <c:v>Rule-based methods</c:v>
                  </c:pt>
                </c:lvl>
              </c:multiLvlStrCache>
            </c:multiLvlStrRef>
          </c:cat>
          <c:val>
            <c:numRef>
              <c:f>Classifier!$B$109:$B$111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Classifier!$A$121:$B$123</c:f>
              <c:multiLvlStrCache>
                <c:ptCount val="3"/>
                <c:lvl>
                  <c:pt idx="0">
                    <c:v>58.5</c:v>
                  </c:pt>
                  <c:pt idx="1">
                    <c:v>53.7</c:v>
                  </c:pt>
                  <c:pt idx="2">
                    <c:v>2.5</c:v>
                  </c:pt>
                </c:lvl>
                <c:lvl>
                  <c:pt idx="0">
                    <c:v>Deep learning algorithms</c:v>
                  </c:pt>
                  <c:pt idx="1">
                    <c:v>Supervised learning algorithms</c:v>
                  </c:pt>
                  <c:pt idx="2">
                    <c:v>Rule-based methods</c:v>
                  </c:pt>
                </c:lvl>
              </c:multiLvlStrCache>
            </c:multiLvlStrRef>
          </c:cat>
          <c:val>
            <c:numRef>
              <c:f>Classifier!$B$116:$B$118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724544"/>
        <c:axId val="1898721744"/>
      </c:barChart>
      <c:catAx>
        <c:axId val="1898724544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721744"/>
        <c:crosses val="autoZero"/>
        <c:auto val="1"/>
        <c:lblAlgn val="ctr"/>
        <c:lblOffset val="100"/>
        <c:noMultiLvlLbl val="0"/>
      </c:catAx>
      <c:valAx>
        <c:axId val="18987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72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Classifier!$X$101:$X$117</c:f>
              <c:strCache>
                <c:ptCount val="17"/>
                <c:pt idx="0">
                  <c:v>Convolutional neural network</c:v>
                </c:pt>
                <c:pt idx="1">
                  <c:v>Artificial neural networks</c:v>
                </c:pt>
                <c:pt idx="2">
                  <c:v>Long short-term memory</c:v>
                </c:pt>
                <c:pt idx="3">
                  <c:v>K-Nearest-Neighbor</c:v>
                </c:pt>
                <c:pt idx="4">
                  <c:v>Deep neural network</c:v>
                </c:pt>
                <c:pt idx="5">
                  <c:v>Support vector machine</c:v>
                </c:pt>
                <c:pt idx="6">
                  <c:v>Recurrent NN</c:v>
                </c:pt>
                <c:pt idx="7">
                  <c:v>Ordered logit model</c:v>
                </c:pt>
                <c:pt idx="8">
                  <c:v>Logistic regression</c:v>
                </c:pt>
                <c:pt idx="9">
                  <c:v>Multistage Spatial Temporal Network </c:v>
                </c:pt>
                <c:pt idx="10">
                  <c:v>Hierarchical temporal deep belief network  </c:v>
                </c:pt>
                <c:pt idx="11">
                  <c:v>Gradient boosting</c:v>
                </c:pt>
                <c:pt idx="12">
                  <c:v>Random Forest</c:v>
                </c:pt>
                <c:pt idx="13">
                  <c:v>Histogram of Oriented Gradient features </c:v>
                </c:pt>
                <c:pt idx="14">
                  <c:v>Decision tree</c:v>
                </c:pt>
                <c:pt idx="15">
                  <c:v>Bayesian network</c:v>
                </c:pt>
                <c:pt idx="16">
                  <c:v>Fuzzy logic</c:v>
                </c:pt>
              </c:strCache>
            </c:strRef>
          </c:cat>
          <c:val>
            <c:numRef>
              <c:f>Classifier!$AH$56:$AH$72</c:f>
              <c:numCache>
                <c:formatCode>General</c:formatCode>
                <c:ptCount val="17"/>
                <c:pt idx="0">
                  <c:v>34.14634146341464</c:v>
                </c:pt>
                <c:pt idx="1">
                  <c:v>19.51219512195122</c:v>
                </c:pt>
                <c:pt idx="2">
                  <c:v>9.75609756097561</c:v>
                </c:pt>
                <c:pt idx="3">
                  <c:v>7.317073170731707</c:v>
                </c:pt>
                <c:pt idx="4">
                  <c:v>4.878048780487804</c:v>
                </c:pt>
                <c:pt idx="5">
                  <c:v>4.878048780487804</c:v>
                </c:pt>
                <c:pt idx="6">
                  <c:v>4.878048780487804</c:v>
                </c:pt>
                <c:pt idx="7">
                  <c:v>4.878048780487804</c:v>
                </c:pt>
                <c:pt idx="8">
                  <c:v>4.878048780487804</c:v>
                </c:pt>
                <c:pt idx="9">
                  <c:v>2.439024390243902</c:v>
                </c:pt>
                <c:pt idx="10">
                  <c:v>2.439024390243902</c:v>
                </c:pt>
                <c:pt idx="11">
                  <c:v>2.439024390243902</c:v>
                </c:pt>
                <c:pt idx="12">
                  <c:v>2.439024390243902</c:v>
                </c:pt>
                <c:pt idx="13">
                  <c:v>2.439024390243902</c:v>
                </c:pt>
                <c:pt idx="14">
                  <c:v>2.439024390243902</c:v>
                </c:pt>
                <c:pt idx="15">
                  <c:v>2.439024390243902</c:v>
                </c:pt>
                <c:pt idx="16">
                  <c:v>2.439024390243902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691776"/>
        <c:axId val="189868657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Classifier!$X$101:$X$117</c:f>
              <c:strCache>
                <c:ptCount val="17"/>
                <c:pt idx="0">
                  <c:v>Convolutional neural network</c:v>
                </c:pt>
                <c:pt idx="1">
                  <c:v>Artificial neural networks</c:v>
                </c:pt>
                <c:pt idx="2">
                  <c:v>Long short-term memory</c:v>
                </c:pt>
                <c:pt idx="3">
                  <c:v>K-Nearest-Neighbor</c:v>
                </c:pt>
                <c:pt idx="4">
                  <c:v>Deep neural network</c:v>
                </c:pt>
                <c:pt idx="5">
                  <c:v>Support vector machine</c:v>
                </c:pt>
                <c:pt idx="6">
                  <c:v>Recurrent NN</c:v>
                </c:pt>
                <c:pt idx="7">
                  <c:v>Ordered logit model</c:v>
                </c:pt>
                <c:pt idx="8">
                  <c:v>Logistic regression</c:v>
                </c:pt>
                <c:pt idx="9">
                  <c:v>Multistage Spatial Temporal Network </c:v>
                </c:pt>
                <c:pt idx="10">
                  <c:v>Hierarchical temporal deep belief network  </c:v>
                </c:pt>
                <c:pt idx="11">
                  <c:v>Gradient boosting</c:v>
                </c:pt>
                <c:pt idx="12">
                  <c:v>Random Forest</c:v>
                </c:pt>
                <c:pt idx="13">
                  <c:v>Histogram of Oriented Gradient features </c:v>
                </c:pt>
                <c:pt idx="14">
                  <c:v>Decision tree</c:v>
                </c:pt>
                <c:pt idx="15">
                  <c:v>Bayesian network</c:v>
                </c:pt>
                <c:pt idx="16">
                  <c:v>Fuzzy logic</c:v>
                </c:pt>
              </c:strCache>
            </c:strRef>
          </c:cat>
          <c:val>
            <c:numRef>
              <c:f>Classifier!$Y$101:$Y$117</c:f>
              <c:numCache>
                <c:formatCode>General</c:formatCode>
                <c:ptCount val="17"/>
                <c:pt idx="0">
                  <c:v>99.0</c:v>
                </c:pt>
                <c:pt idx="1">
                  <c:v>98.0</c:v>
                </c:pt>
                <c:pt idx="2">
                  <c:v>96.0</c:v>
                </c:pt>
                <c:pt idx="3">
                  <c:v>94.0</c:v>
                </c:pt>
                <c:pt idx="4">
                  <c:v>89.5</c:v>
                </c:pt>
                <c:pt idx="5">
                  <c:v>87.0</c:v>
                </c:pt>
                <c:pt idx="6">
                  <c:v>95.0</c:v>
                </c:pt>
                <c:pt idx="7">
                  <c:v>89.0</c:v>
                </c:pt>
                <c:pt idx="8">
                  <c:v>87.0</c:v>
                </c:pt>
                <c:pt idx="9">
                  <c:v>82.5</c:v>
                </c:pt>
                <c:pt idx="10">
                  <c:v>85.0</c:v>
                </c:pt>
                <c:pt idx="11">
                  <c:v>87.5</c:v>
                </c:pt>
                <c:pt idx="12">
                  <c:v>95.5</c:v>
                </c:pt>
                <c:pt idx="13">
                  <c:v>85.5</c:v>
                </c:pt>
                <c:pt idx="14">
                  <c:v>87.0</c:v>
                </c:pt>
                <c:pt idx="15">
                  <c:v>79.5</c:v>
                </c:pt>
                <c:pt idx="16">
                  <c:v>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616480"/>
        <c:axId val="1898665504"/>
      </c:lineChart>
      <c:catAx>
        <c:axId val="189869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Decision-making algorithms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6576"/>
        <c:crosses val="autoZero"/>
        <c:auto val="1"/>
        <c:lblAlgn val="ctr"/>
        <c:lblOffset val="100"/>
        <c:noMultiLvlLbl val="0"/>
      </c:catAx>
      <c:valAx>
        <c:axId val="18986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studies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91776"/>
        <c:crosses val="autoZero"/>
        <c:crossBetween val="between"/>
      </c:valAx>
      <c:valAx>
        <c:axId val="18986655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16480"/>
        <c:crosses val="max"/>
        <c:crossBetween val="between"/>
      </c:valAx>
      <c:catAx>
        <c:axId val="189861648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9866550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Blink frequency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Closure</a:t>
                    </a:r>
                    <a:r>
                      <a:rPr lang="en-US" baseline="0"/>
                      <a:t> level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Pupil diameter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Saccadic speed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Eye gaze direction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Figure2!$A$23:$A$27</c:f>
              <c:strCache>
                <c:ptCount val="5"/>
                <c:pt idx="0">
                  <c:v>Blink behavior </c:v>
                </c:pt>
                <c:pt idx="1">
                  <c:v>Eyelid closure</c:v>
                </c:pt>
                <c:pt idx="2">
                  <c:v>Pupillary parameters</c:v>
                </c:pt>
                <c:pt idx="3">
                  <c:v>Saccadic eye movement</c:v>
                </c:pt>
                <c:pt idx="4">
                  <c:v>Eye gaze</c:v>
                </c:pt>
              </c:strCache>
            </c:strRef>
          </c:cat>
          <c:val>
            <c:numRef>
              <c:f>Figure2!$H$3:$H$7</c:f>
              <c:numCache>
                <c:formatCode>General</c:formatCode>
                <c:ptCount val="5"/>
                <c:pt idx="0">
                  <c:v>36.58536585365854</c:v>
                </c:pt>
                <c:pt idx="1">
                  <c:v>19.5</c:v>
                </c:pt>
                <c:pt idx="2">
                  <c:v>9.75609756097561</c:v>
                </c:pt>
                <c:pt idx="3">
                  <c:v>4.878048780487804</c:v>
                </c:pt>
                <c:pt idx="4">
                  <c:v>4.878048780487804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Blink duration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PERCLOS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Latency of pupil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Saccadic duration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Figure2!$A$23:$A$27</c:f>
              <c:strCache>
                <c:ptCount val="5"/>
                <c:pt idx="0">
                  <c:v>Blink behavior </c:v>
                </c:pt>
                <c:pt idx="1">
                  <c:v>Eyelid closure</c:v>
                </c:pt>
                <c:pt idx="2">
                  <c:v>Pupillary parameters</c:v>
                </c:pt>
                <c:pt idx="3">
                  <c:v>Saccadic eye movement</c:v>
                </c:pt>
                <c:pt idx="4">
                  <c:v>Eye gaze</c:v>
                </c:pt>
              </c:strCache>
            </c:strRef>
          </c:cat>
          <c:val>
            <c:numRef>
              <c:f>Figure2!$H$10:$H$14</c:f>
              <c:numCache>
                <c:formatCode>General</c:formatCode>
                <c:ptCount val="5"/>
                <c:pt idx="0">
                  <c:v>29.26829268292683</c:v>
                </c:pt>
                <c:pt idx="1">
                  <c:v>14.5</c:v>
                </c:pt>
                <c:pt idx="2">
                  <c:v>2.439024390243902</c:v>
                </c:pt>
                <c:pt idx="3">
                  <c:v>2.439024390243902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Blink amplitude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Pupillary oscillations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Fixation duration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Figure2!$A$23:$A$27</c:f>
              <c:strCache>
                <c:ptCount val="5"/>
                <c:pt idx="0">
                  <c:v>Blink behavior </c:v>
                </c:pt>
                <c:pt idx="1">
                  <c:v>Eyelid closure</c:v>
                </c:pt>
                <c:pt idx="2">
                  <c:v>Pupillary parameters</c:v>
                </c:pt>
                <c:pt idx="3">
                  <c:v>Saccadic eye movement</c:v>
                </c:pt>
                <c:pt idx="4">
                  <c:v>Eye gaze</c:v>
                </c:pt>
              </c:strCache>
            </c:strRef>
          </c:cat>
          <c:val>
            <c:numRef>
              <c:f>Figure2!$H$17:$H$21</c:f>
              <c:numCache>
                <c:formatCode>General</c:formatCode>
                <c:ptCount val="5"/>
                <c:pt idx="0">
                  <c:v>4.878048780487804</c:v>
                </c:pt>
                <c:pt idx="1">
                  <c:v>0.0</c:v>
                </c:pt>
                <c:pt idx="2">
                  <c:v>2.439024390243902</c:v>
                </c:pt>
                <c:pt idx="3">
                  <c:v>2.439024390243902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dLbl>
              <c:idx val="2"/>
              <c:layout>
                <c:manualLayout>
                  <c:x val="-0.0127186009538951"/>
                  <c:y val="-0.00441501103752767"/>
                </c:manualLayout>
              </c:layout>
              <c:tx>
                <c:rich>
                  <a:bodyPr/>
                  <a:lstStyle/>
                  <a:p>
                    <a:r>
                      <a:rPr lang="en-US" sz="1050"/>
                      <a:t>Pupillary constriction amplitude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7734436613547"/>
                      <c:h val="0.060507726269315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Figure2!$A$23:$A$27</c:f>
              <c:strCache>
                <c:ptCount val="5"/>
                <c:pt idx="0">
                  <c:v>Blink behavior </c:v>
                </c:pt>
                <c:pt idx="1">
                  <c:v>Eyelid closure</c:v>
                </c:pt>
                <c:pt idx="2">
                  <c:v>Pupillary parameters</c:v>
                </c:pt>
                <c:pt idx="3">
                  <c:v>Saccadic eye movement</c:v>
                </c:pt>
                <c:pt idx="4">
                  <c:v>Eye gaze</c:v>
                </c:pt>
              </c:strCache>
            </c:strRef>
          </c:cat>
          <c:val>
            <c:numRef>
              <c:f>Figure2!$H$24:$H$28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2.439024390243902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548976"/>
        <c:axId val="1898468864"/>
      </c:barChart>
      <c:catAx>
        <c:axId val="1898548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Categories of eye activity measures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468864"/>
        <c:crosses val="autoZero"/>
        <c:auto val="1"/>
        <c:lblAlgn val="ctr"/>
        <c:lblOffset val="100"/>
        <c:tickMarkSkip val="1"/>
        <c:noMultiLvlLbl val="0"/>
      </c:catAx>
      <c:valAx>
        <c:axId val="1898468864"/>
        <c:scaling>
          <c:orientation val="minMax"/>
          <c:max val="4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Percentage of studies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4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1193800</xdr:colOff>
      <xdr:row>61</xdr:row>
      <xdr:rowOff>69850</xdr:rowOff>
    </xdr:from>
    <xdr:to>
      <xdr:col>8</xdr:col>
      <xdr:colOff>1917700</xdr:colOff>
      <xdr:row>74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45</xdr:row>
      <xdr:rowOff>19050</xdr:rowOff>
    </xdr:from>
    <xdr:to>
      <xdr:col>14</xdr:col>
      <xdr:colOff>279400</xdr:colOff>
      <xdr:row>63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65</xdr:row>
      <xdr:rowOff>6350</xdr:rowOff>
    </xdr:from>
    <xdr:to>
      <xdr:col>15</xdr:col>
      <xdr:colOff>152400</xdr:colOff>
      <xdr:row>83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27</xdr:row>
      <xdr:rowOff>12700</xdr:rowOff>
    </xdr:from>
    <xdr:to>
      <xdr:col>33</xdr:col>
      <xdr:colOff>165100</xdr:colOff>
      <xdr:row>51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136560</xdr:colOff>
      <xdr:row>57</xdr:row>
      <xdr:rowOff>27312</xdr:rowOff>
    </xdr:from>
    <xdr:to>
      <xdr:col>25</xdr:col>
      <xdr:colOff>401484</xdr:colOff>
      <xdr:row>81</xdr:row>
      <xdr:rowOff>191183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458838</xdr:colOff>
      <xdr:row>73</xdr:row>
      <xdr:rowOff>41785</xdr:rowOff>
    </xdr:from>
    <xdr:to>
      <xdr:col>46</xdr:col>
      <xdr:colOff>723763</xdr:colOff>
      <xdr:row>98</xdr:row>
      <xdr:rowOff>191182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4</xdr:row>
      <xdr:rowOff>152400</xdr:rowOff>
    </xdr:from>
    <xdr:to>
      <xdr:col>17</xdr:col>
      <xdr:colOff>787400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B1" workbookViewId="0">
      <selection activeCell="B27" sqref="B27"/>
    </sheetView>
  </sheetViews>
  <sheetFormatPr baseColWidth="10" defaultRowHeight="16" x14ac:dyDescent="0.2"/>
  <cols>
    <col min="2" max="2" width="235.1640625" style="62" bestFit="1" customWidth="1"/>
    <col min="4" max="4" width="15.33203125" bestFit="1" customWidth="1"/>
    <col min="5" max="5" width="16.1640625" bestFit="1" customWidth="1"/>
    <col min="8" max="8" width="17.83203125" customWidth="1"/>
    <col min="9" max="9" width="7.1640625" bestFit="1" customWidth="1"/>
    <col min="10" max="10" width="6.83203125" customWidth="1"/>
    <col min="11" max="11" width="7.1640625" customWidth="1"/>
    <col min="13" max="13" width="3" customWidth="1"/>
    <col min="14" max="14" width="3.83203125" customWidth="1"/>
    <col min="15" max="15" width="2.1640625" bestFit="1" customWidth="1"/>
    <col min="16" max="49" width="3.1640625" bestFit="1" customWidth="1"/>
  </cols>
  <sheetData>
    <row r="1" spans="1:5" ht="17" thickBot="1" x14ac:dyDescent="0.25"/>
    <row r="2" spans="1:5" ht="17" thickBot="1" x14ac:dyDescent="0.25">
      <c r="A2" s="7" t="s">
        <v>228</v>
      </c>
      <c r="B2" s="63" t="s">
        <v>0</v>
      </c>
      <c r="C2" s="8" t="s">
        <v>1</v>
      </c>
      <c r="D2" s="8" t="s">
        <v>2</v>
      </c>
      <c r="E2" s="24" t="s">
        <v>3</v>
      </c>
    </row>
    <row r="3" spans="1:5" x14ac:dyDescent="0.2">
      <c r="A3" s="4">
        <v>1</v>
      </c>
      <c r="B3" s="64" t="s">
        <v>229</v>
      </c>
      <c r="C3" s="1">
        <v>1</v>
      </c>
      <c r="D3" s="1"/>
      <c r="E3" s="23">
        <v>4</v>
      </c>
    </row>
    <row r="4" spans="1:5" x14ac:dyDescent="0.2">
      <c r="A4" s="4">
        <f t="shared" ref="A4:A29" si="0">1+A3</f>
        <v>2</v>
      </c>
      <c r="B4" s="65" t="s">
        <v>254</v>
      </c>
      <c r="C4" s="1">
        <v>1</v>
      </c>
      <c r="D4" s="1"/>
      <c r="E4" s="23">
        <v>60</v>
      </c>
    </row>
    <row r="5" spans="1:5" x14ac:dyDescent="0.2">
      <c r="A5" s="4">
        <f t="shared" si="0"/>
        <v>3</v>
      </c>
      <c r="B5" s="64" t="s">
        <v>230</v>
      </c>
      <c r="C5" s="1"/>
      <c r="D5" s="1">
        <v>1</v>
      </c>
      <c r="E5" s="23">
        <v>76</v>
      </c>
    </row>
    <row r="6" spans="1:5" ht="17" x14ac:dyDescent="0.2">
      <c r="A6" s="4">
        <f t="shared" si="0"/>
        <v>4</v>
      </c>
      <c r="B6" s="64" t="s">
        <v>255</v>
      </c>
      <c r="C6" s="1"/>
      <c r="D6" s="1">
        <v>1</v>
      </c>
      <c r="E6" s="23">
        <v>35</v>
      </c>
    </row>
    <row r="7" spans="1:5" x14ac:dyDescent="0.2">
      <c r="A7" s="4">
        <f t="shared" si="0"/>
        <v>5</v>
      </c>
      <c r="B7" s="64" t="s">
        <v>231</v>
      </c>
      <c r="C7" s="1"/>
      <c r="D7" s="1">
        <v>1</v>
      </c>
      <c r="E7" s="23">
        <v>30</v>
      </c>
    </row>
    <row r="8" spans="1:5" x14ac:dyDescent="0.2">
      <c r="A8" s="4">
        <f t="shared" si="0"/>
        <v>6</v>
      </c>
      <c r="B8" s="64" t="s">
        <v>232</v>
      </c>
      <c r="C8" s="1"/>
      <c r="D8" s="1">
        <v>1</v>
      </c>
      <c r="E8" s="23">
        <v>13</v>
      </c>
    </row>
    <row r="9" spans="1:5" x14ac:dyDescent="0.2">
      <c r="A9" s="4">
        <f t="shared" si="0"/>
        <v>7</v>
      </c>
      <c r="B9" s="64" t="s">
        <v>256</v>
      </c>
      <c r="C9" s="1">
        <v>1</v>
      </c>
      <c r="D9" s="1"/>
      <c r="E9" s="23">
        <v>29</v>
      </c>
    </row>
    <row r="10" spans="1:5" x14ac:dyDescent="0.2">
      <c r="A10" s="4">
        <f t="shared" si="0"/>
        <v>8</v>
      </c>
      <c r="B10" s="64" t="s">
        <v>257</v>
      </c>
      <c r="C10" s="1">
        <v>1</v>
      </c>
      <c r="D10" s="1"/>
      <c r="E10" s="23">
        <v>5</v>
      </c>
    </row>
    <row r="11" spans="1:5" x14ac:dyDescent="0.2">
      <c r="A11" s="4">
        <f t="shared" si="0"/>
        <v>9</v>
      </c>
      <c r="B11" s="64" t="s">
        <v>233</v>
      </c>
      <c r="C11" s="1"/>
      <c r="D11" s="1">
        <v>1</v>
      </c>
      <c r="E11" s="23">
        <v>6</v>
      </c>
    </row>
    <row r="12" spans="1:5" x14ac:dyDescent="0.2">
      <c r="A12" s="4">
        <f t="shared" si="0"/>
        <v>10</v>
      </c>
      <c r="B12" s="64" t="s">
        <v>258</v>
      </c>
      <c r="C12" s="1"/>
      <c r="D12" s="1">
        <v>1</v>
      </c>
      <c r="E12" s="23">
        <v>13</v>
      </c>
    </row>
    <row r="13" spans="1:5" x14ac:dyDescent="0.2">
      <c r="A13" s="4">
        <f t="shared" si="0"/>
        <v>11</v>
      </c>
      <c r="B13" s="64" t="s">
        <v>259</v>
      </c>
      <c r="C13" s="1"/>
      <c r="D13" s="1">
        <v>1</v>
      </c>
      <c r="E13" s="23">
        <v>30</v>
      </c>
    </row>
    <row r="14" spans="1:5" x14ac:dyDescent="0.2">
      <c r="A14" s="4">
        <f t="shared" si="0"/>
        <v>12</v>
      </c>
      <c r="B14" s="64" t="s">
        <v>234</v>
      </c>
      <c r="C14" s="1"/>
      <c r="D14" s="1">
        <v>1</v>
      </c>
      <c r="E14" s="23">
        <v>8</v>
      </c>
    </row>
    <row r="15" spans="1:5" x14ac:dyDescent="0.2">
      <c r="A15" s="4">
        <f t="shared" si="0"/>
        <v>13</v>
      </c>
      <c r="B15" s="64" t="s">
        <v>260</v>
      </c>
      <c r="C15" s="1"/>
      <c r="D15" s="1">
        <v>1</v>
      </c>
      <c r="E15" s="23">
        <v>21</v>
      </c>
    </row>
    <row r="16" spans="1:5" x14ac:dyDescent="0.2">
      <c r="A16" s="4">
        <f t="shared" si="0"/>
        <v>14</v>
      </c>
      <c r="B16" s="64" t="s">
        <v>261</v>
      </c>
      <c r="C16" s="1"/>
      <c r="D16" s="1">
        <v>1</v>
      </c>
      <c r="E16" s="23">
        <v>16</v>
      </c>
    </row>
    <row r="17" spans="1:5" x14ac:dyDescent="0.2">
      <c r="A17" s="4">
        <f t="shared" si="0"/>
        <v>15</v>
      </c>
      <c r="B17" s="64" t="s">
        <v>262</v>
      </c>
      <c r="C17" s="1"/>
      <c r="D17" s="1">
        <v>1</v>
      </c>
      <c r="E17" s="23">
        <v>13</v>
      </c>
    </row>
    <row r="18" spans="1:5" x14ac:dyDescent="0.2">
      <c r="A18" s="4">
        <f t="shared" si="0"/>
        <v>16</v>
      </c>
      <c r="B18" s="64" t="s">
        <v>235</v>
      </c>
      <c r="C18" s="1"/>
      <c r="D18" s="1">
        <v>1</v>
      </c>
      <c r="E18" s="23">
        <v>36</v>
      </c>
    </row>
    <row r="19" spans="1:5" x14ac:dyDescent="0.2">
      <c r="A19" s="4">
        <f t="shared" si="0"/>
        <v>17</v>
      </c>
      <c r="B19" s="64" t="s">
        <v>263</v>
      </c>
      <c r="C19" s="1"/>
      <c r="D19" s="1">
        <v>1</v>
      </c>
      <c r="E19" s="23">
        <v>36</v>
      </c>
    </row>
    <row r="20" spans="1:5" x14ac:dyDescent="0.2">
      <c r="A20" s="4">
        <f t="shared" si="0"/>
        <v>18</v>
      </c>
      <c r="B20" s="64" t="s">
        <v>236</v>
      </c>
      <c r="C20" s="1"/>
      <c r="D20" s="1">
        <v>1</v>
      </c>
      <c r="E20" s="23">
        <v>11</v>
      </c>
    </row>
    <row r="21" spans="1:5" x14ac:dyDescent="0.2">
      <c r="A21" s="4">
        <f t="shared" si="0"/>
        <v>19</v>
      </c>
      <c r="B21" s="64" t="s">
        <v>237</v>
      </c>
      <c r="C21" s="1"/>
      <c r="D21" s="1">
        <v>1</v>
      </c>
      <c r="E21" s="23">
        <v>36</v>
      </c>
    </row>
    <row r="22" spans="1:5" x14ac:dyDescent="0.2">
      <c r="A22" s="4">
        <f t="shared" si="0"/>
        <v>20</v>
      </c>
      <c r="B22" s="64" t="s">
        <v>238</v>
      </c>
      <c r="C22" s="1"/>
      <c r="D22" s="1">
        <v>1</v>
      </c>
      <c r="E22" s="23">
        <v>36</v>
      </c>
    </row>
    <row r="23" spans="1:5" x14ac:dyDescent="0.2">
      <c r="A23" s="4">
        <f t="shared" si="0"/>
        <v>21</v>
      </c>
      <c r="B23" s="64" t="s">
        <v>264</v>
      </c>
      <c r="C23" s="1"/>
      <c r="D23" s="1">
        <v>1</v>
      </c>
      <c r="E23" s="23">
        <v>21</v>
      </c>
    </row>
    <row r="24" spans="1:5" x14ac:dyDescent="0.2">
      <c r="A24" s="4">
        <f t="shared" si="0"/>
        <v>22</v>
      </c>
      <c r="B24" s="64" t="s">
        <v>239</v>
      </c>
      <c r="C24" s="1"/>
      <c r="D24" s="1">
        <v>1</v>
      </c>
      <c r="E24" s="23">
        <v>22</v>
      </c>
    </row>
    <row r="25" spans="1:5" x14ac:dyDescent="0.2">
      <c r="A25" s="4">
        <f t="shared" si="0"/>
        <v>23</v>
      </c>
      <c r="B25" s="64" t="s">
        <v>253</v>
      </c>
      <c r="C25" s="1"/>
      <c r="D25" s="1">
        <v>1</v>
      </c>
      <c r="E25" s="23"/>
    </row>
    <row r="26" spans="1:5" x14ac:dyDescent="0.2">
      <c r="A26" s="4">
        <f t="shared" si="0"/>
        <v>24</v>
      </c>
      <c r="B26" s="64" t="s">
        <v>240</v>
      </c>
      <c r="C26" s="1"/>
      <c r="D26" s="1">
        <v>1</v>
      </c>
      <c r="E26" s="23">
        <v>22</v>
      </c>
    </row>
    <row r="27" spans="1:5" x14ac:dyDescent="0.2">
      <c r="A27" s="4">
        <f t="shared" si="0"/>
        <v>25</v>
      </c>
      <c r="B27" s="64" t="s">
        <v>241</v>
      </c>
      <c r="C27" s="1">
        <v>1</v>
      </c>
      <c r="D27" s="1"/>
      <c r="E27" s="23"/>
    </row>
    <row r="28" spans="1:5" x14ac:dyDescent="0.2">
      <c r="A28" s="4">
        <f t="shared" si="0"/>
        <v>26</v>
      </c>
      <c r="B28" s="64" t="s">
        <v>265</v>
      </c>
      <c r="C28" s="1"/>
      <c r="D28" s="1">
        <v>1</v>
      </c>
      <c r="E28" s="23"/>
    </row>
    <row r="29" spans="1:5" x14ac:dyDescent="0.2">
      <c r="A29" s="4">
        <f t="shared" si="0"/>
        <v>27</v>
      </c>
      <c r="B29" s="64" t="s">
        <v>266</v>
      </c>
      <c r="C29" s="1"/>
      <c r="D29" s="1">
        <v>1</v>
      </c>
      <c r="E29" s="23"/>
    </row>
    <row r="30" spans="1:5" x14ac:dyDescent="0.2">
      <c r="A30" s="4">
        <f t="shared" ref="A30:A43" si="1">1+A29</f>
        <v>28</v>
      </c>
      <c r="B30" s="64" t="s">
        <v>242</v>
      </c>
      <c r="C30" s="1"/>
      <c r="D30" s="1">
        <v>1</v>
      </c>
      <c r="E30" s="23">
        <v>36</v>
      </c>
    </row>
    <row r="31" spans="1:5" x14ac:dyDescent="0.2">
      <c r="A31" s="4">
        <f t="shared" si="1"/>
        <v>29</v>
      </c>
      <c r="B31" s="64" t="s">
        <v>243</v>
      </c>
      <c r="C31" s="1"/>
      <c r="D31" s="1">
        <v>1</v>
      </c>
      <c r="E31" s="23">
        <v>36</v>
      </c>
    </row>
    <row r="32" spans="1:5" x14ac:dyDescent="0.2">
      <c r="A32" s="4">
        <f t="shared" si="1"/>
        <v>30</v>
      </c>
      <c r="B32" s="64" t="s">
        <v>244</v>
      </c>
      <c r="C32" s="1"/>
      <c r="D32" s="1">
        <v>1</v>
      </c>
      <c r="E32" s="23">
        <v>16</v>
      </c>
    </row>
    <row r="33" spans="1:6" x14ac:dyDescent="0.2">
      <c r="A33" s="4">
        <f t="shared" si="1"/>
        <v>31</v>
      </c>
      <c r="B33" s="64" t="s">
        <v>267</v>
      </c>
      <c r="C33" s="1"/>
      <c r="D33" s="1">
        <v>1</v>
      </c>
      <c r="E33" s="23">
        <v>22</v>
      </c>
    </row>
    <row r="34" spans="1:6" x14ac:dyDescent="0.2">
      <c r="A34" s="4">
        <f t="shared" si="1"/>
        <v>32</v>
      </c>
      <c r="B34" s="64" t="s">
        <v>245</v>
      </c>
      <c r="C34" s="1">
        <v>1</v>
      </c>
      <c r="D34" s="1"/>
      <c r="E34" s="23">
        <v>40</v>
      </c>
    </row>
    <row r="35" spans="1:6" x14ac:dyDescent="0.2">
      <c r="A35" s="4">
        <f t="shared" si="1"/>
        <v>33</v>
      </c>
      <c r="B35" s="64" t="s">
        <v>246</v>
      </c>
      <c r="C35" s="1"/>
      <c r="D35" s="1">
        <v>1</v>
      </c>
      <c r="E35" s="23">
        <v>36</v>
      </c>
    </row>
    <row r="36" spans="1:6" x14ac:dyDescent="0.2">
      <c r="A36" s="4">
        <f t="shared" si="1"/>
        <v>34</v>
      </c>
      <c r="B36" s="64" t="s">
        <v>247</v>
      </c>
      <c r="C36" s="1"/>
      <c r="D36" s="1">
        <v>1</v>
      </c>
      <c r="E36" s="23">
        <v>27</v>
      </c>
    </row>
    <row r="37" spans="1:6" x14ac:dyDescent="0.2">
      <c r="A37" s="4">
        <f t="shared" si="1"/>
        <v>35</v>
      </c>
      <c r="B37" s="64" t="s">
        <v>268</v>
      </c>
      <c r="C37" s="1"/>
      <c r="D37" s="1">
        <v>1</v>
      </c>
      <c r="E37" s="23">
        <v>36</v>
      </c>
    </row>
    <row r="38" spans="1:6" x14ac:dyDescent="0.2">
      <c r="A38" s="4">
        <f t="shared" si="1"/>
        <v>36</v>
      </c>
      <c r="B38" s="64" t="s">
        <v>250</v>
      </c>
      <c r="C38" s="1"/>
      <c r="D38" s="1">
        <v>1</v>
      </c>
      <c r="E38" s="23">
        <v>36</v>
      </c>
    </row>
    <row r="39" spans="1:6" x14ac:dyDescent="0.2">
      <c r="A39" s="4">
        <f t="shared" si="1"/>
        <v>37</v>
      </c>
      <c r="B39" s="64" t="s">
        <v>251</v>
      </c>
      <c r="C39" s="1"/>
      <c r="D39" s="1">
        <v>1</v>
      </c>
      <c r="E39" s="23">
        <v>36</v>
      </c>
    </row>
    <row r="40" spans="1:6" x14ac:dyDescent="0.2">
      <c r="A40" s="4">
        <f t="shared" si="1"/>
        <v>38</v>
      </c>
      <c r="B40" s="64" t="s">
        <v>252</v>
      </c>
      <c r="C40" s="1"/>
      <c r="D40" s="1">
        <v>1</v>
      </c>
      <c r="E40" s="23">
        <v>31</v>
      </c>
    </row>
    <row r="41" spans="1:6" x14ac:dyDescent="0.2">
      <c r="A41" s="4">
        <f t="shared" si="1"/>
        <v>39</v>
      </c>
      <c r="B41" s="64" t="s">
        <v>269</v>
      </c>
      <c r="C41" s="1"/>
      <c r="D41" s="1">
        <v>1</v>
      </c>
      <c r="E41" s="23">
        <v>38</v>
      </c>
    </row>
    <row r="42" spans="1:6" x14ac:dyDescent="0.2">
      <c r="A42" s="4">
        <f t="shared" si="1"/>
        <v>40</v>
      </c>
      <c r="B42" s="64" t="s">
        <v>248</v>
      </c>
      <c r="C42" s="1"/>
      <c r="D42" s="1">
        <v>1</v>
      </c>
      <c r="E42" s="23"/>
    </row>
    <row r="43" spans="1:6" ht="17" thickBot="1" x14ac:dyDescent="0.25">
      <c r="A43" s="5">
        <f t="shared" si="1"/>
        <v>41</v>
      </c>
      <c r="B43" s="66" t="s">
        <v>249</v>
      </c>
      <c r="C43" s="6">
        <v>1</v>
      </c>
      <c r="D43" s="6"/>
      <c r="E43" s="22">
        <v>40</v>
      </c>
    </row>
    <row r="44" spans="1:6" x14ac:dyDescent="0.2">
      <c r="C44">
        <f>SUM(C3:C43)</f>
        <v>7</v>
      </c>
      <c r="D44">
        <f>SUM(D3:D43)</f>
        <v>34</v>
      </c>
      <c r="E44">
        <f>AVERAGE(E3:E24,E26,E30:E41,E43)</f>
        <v>28.027777777777779</v>
      </c>
    </row>
    <row r="45" spans="1:6" x14ac:dyDescent="0.2">
      <c r="E45">
        <f>STDEV(E3:E24,E26,E30:E41,E43)</f>
        <v>14.996163530547426</v>
      </c>
    </row>
    <row r="48" spans="1:6" x14ac:dyDescent="0.2">
      <c r="D48" t="s">
        <v>8</v>
      </c>
      <c r="E48" t="s">
        <v>6</v>
      </c>
      <c r="F48" t="s">
        <v>7</v>
      </c>
    </row>
    <row r="49" spans="3:6" x14ac:dyDescent="0.2">
      <c r="C49" t="s">
        <v>4</v>
      </c>
      <c r="D49">
        <f>C44/41*100</f>
        <v>17.073170731707318</v>
      </c>
      <c r="E49">
        <f>AVERAGE(E3:E4,E9:E10,E35,E43)</f>
        <v>29</v>
      </c>
      <c r="F49">
        <f>STDEV(E3:E4,E9:E10,E35,E43)</f>
        <v>21.596295978708941</v>
      </c>
    </row>
    <row r="50" spans="3:6" x14ac:dyDescent="0.2">
      <c r="C50" t="s">
        <v>5</v>
      </c>
      <c r="D50">
        <f>D44/41*100</f>
        <v>82.926829268292678</v>
      </c>
      <c r="E50">
        <f>AVERAGE(E5:E8,E11:E24,E26,E30:E34,E36:E41)</f>
        <v>27.833333333333332</v>
      </c>
      <c r="F50">
        <f>STDEV(E5:E8,E11:E24,E26,E30:E34,E36:E41)</f>
        <v>13.811747457005287</v>
      </c>
    </row>
    <row r="52" spans="3:6" x14ac:dyDescent="0.2">
      <c r="E52">
        <f>AVERAGE(E49:E50)</f>
        <v>28.416666666666664</v>
      </c>
      <c r="F52">
        <f>AVERAGE(F49:F50)</f>
        <v>17.704021717857113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A35" workbookViewId="0">
      <selection activeCell="F15" sqref="F15"/>
    </sheetView>
  </sheetViews>
  <sheetFormatPr baseColWidth="10" defaultRowHeight="16" x14ac:dyDescent="0.2"/>
  <cols>
    <col min="2" max="2" width="10.6640625" bestFit="1" customWidth="1"/>
    <col min="3" max="3" width="15.33203125" bestFit="1" customWidth="1"/>
    <col min="4" max="4" width="16.1640625" bestFit="1" customWidth="1"/>
    <col min="5" max="5" width="44.5" customWidth="1"/>
    <col min="6" max="6" width="65.83203125" customWidth="1"/>
    <col min="7" max="7" width="28.5" bestFit="1" customWidth="1"/>
    <col min="8" max="8" width="28.33203125" bestFit="1" customWidth="1"/>
    <col min="9" max="9" width="35" bestFit="1" customWidth="1"/>
    <col min="10" max="10" width="15.6640625" bestFit="1" customWidth="1"/>
    <col min="11" max="11" width="12.6640625" bestFit="1" customWidth="1"/>
  </cols>
  <sheetData>
    <row r="1" spans="1:11" ht="17" thickBo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118</v>
      </c>
      <c r="F1" s="8" t="s">
        <v>119</v>
      </c>
      <c r="G1" s="8" t="s">
        <v>144</v>
      </c>
      <c r="H1" s="8" t="s">
        <v>145</v>
      </c>
      <c r="I1" s="8" t="s">
        <v>146</v>
      </c>
      <c r="J1" s="8" t="s">
        <v>147</v>
      </c>
      <c r="K1" s="24" t="s">
        <v>148</v>
      </c>
    </row>
    <row r="2" spans="1:11" x14ac:dyDescent="0.2">
      <c r="A2" s="4">
        <v>1</v>
      </c>
      <c r="B2" s="1">
        <v>1</v>
      </c>
      <c r="C2" s="1"/>
      <c r="D2" s="1">
        <v>4</v>
      </c>
      <c r="E2" s="1" t="s">
        <v>163</v>
      </c>
      <c r="F2" s="1"/>
      <c r="G2" s="1" t="s">
        <v>149</v>
      </c>
      <c r="H2" s="1"/>
      <c r="I2" s="1"/>
      <c r="J2" s="1"/>
      <c r="K2" s="23"/>
    </row>
    <row r="3" spans="1:11" x14ac:dyDescent="0.2">
      <c r="A3" s="4">
        <f t="shared" ref="A3:A42" si="0">1+A2</f>
        <v>2</v>
      </c>
      <c r="B3" s="1">
        <v>1</v>
      </c>
      <c r="C3" s="1"/>
      <c r="D3" s="1">
        <v>60</v>
      </c>
      <c r="E3" s="1" t="s">
        <v>164</v>
      </c>
      <c r="F3" s="1"/>
      <c r="G3" s="1" t="s">
        <v>149</v>
      </c>
      <c r="H3" s="1"/>
      <c r="I3" s="1"/>
      <c r="J3" s="1"/>
      <c r="K3" s="23"/>
    </row>
    <row r="4" spans="1:11" x14ac:dyDescent="0.2">
      <c r="A4" s="4">
        <f t="shared" si="0"/>
        <v>3</v>
      </c>
      <c r="B4" s="1"/>
      <c r="C4" s="1">
        <v>1</v>
      </c>
      <c r="D4" s="1">
        <v>76</v>
      </c>
      <c r="E4" s="1"/>
      <c r="F4" s="42" t="s">
        <v>171</v>
      </c>
      <c r="G4" s="1"/>
      <c r="H4" s="1"/>
      <c r="I4" s="1" t="s">
        <v>149</v>
      </c>
      <c r="J4" s="1"/>
      <c r="K4" s="23"/>
    </row>
    <row r="5" spans="1:11" ht="18" x14ac:dyDescent="0.2">
      <c r="A5" s="4">
        <f t="shared" si="0"/>
        <v>4</v>
      </c>
      <c r="B5" s="1"/>
      <c r="C5" s="1">
        <v>1</v>
      </c>
      <c r="D5" s="1">
        <v>35</v>
      </c>
      <c r="E5" s="1"/>
      <c r="F5" s="42" t="s">
        <v>172</v>
      </c>
      <c r="G5" s="1"/>
      <c r="H5" s="1" t="s">
        <v>149</v>
      </c>
      <c r="I5" s="1"/>
      <c r="J5" s="1"/>
      <c r="K5" s="23"/>
    </row>
    <row r="6" spans="1:11" x14ac:dyDescent="0.2">
      <c r="A6" s="4">
        <f t="shared" si="0"/>
        <v>5</v>
      </c>
      <c r="B6" s="1"/>
      <c r="C6" s="1">
        <v>1</v>
      </c>
      <c r="D6" s="1">
        <v>30</v>
      </c>
      <c r="E6" s="1" t="s">
        <v>165</v>
      </c>
      <c r="F6" s="1"/>
      <c r="G6" s="1"/>
      <c r="H6" s="1"/>
      <c r="I6" s="1" t="s">
        <v>149</v>
      </c>
      <c r="J6" s="1"/>
      <c r="K6" s="23"/>
    </row>
    <row r="7" spans="1:11" x14ac:dyDescent="0.2">
      <c r="A7" s="4">
        <f t="shared" si="0"/>
        <v>6</v>
      </c>
      <c r="B7" s="1"/>
      <c r="C7" s="1">
        <v>1</v>
      </c>
      <c r="D7" s="1">
        <v>13</v>
      </c>
      <c r="E7" s="1" t="s">
        <v>166</v>
      </c>
      <c r="F7" s="1"/>
      <c r="G7" s="1" t="s">
        <v>149</v>
      </c>
      <c r="H7" s="1"/>
      <c r="I7" s="1"/>
      <c r="J7" s="1"/>
      <c r="K7" s="23"/>
    </row>
    <row r="8" spans="1:11" x14ac:dyDescent="0.2">
      <c r="A8" s="4">
        <f t="shared" si="0"/>
        <v>7</v>
      </c>
      <c r="B8" s="1">
        <v>1</v>
      </c>
      <c r="C8" s="1"/>
      <c r="D8" s="1">
        <v>29</v>
      </c>
      <c r="E8" s="42" t="s">
        <v>167</v>
      </c>
      <c r="F8" s="1"/>
      <c r="G8" s="1" t="s">
        <v>149</v>
      </c>
      <c r="H8" s="1"/>
      <c r="I8" s="1"/>
      <c r="J8" s="1"/>
      <c r="K8" s="23"/>
    </row>
    <row r="9" spans="1:11" x14ac:dyDescent="0.2">
      <c r="A9" s="4">
        <f t="shared" si="0"/>
        <v>8</v>
      </c>
      <c r="B9" s="1">
        <v>1</v>
      </c>
      <c r="C9" s="1"/>
      <c r="D9" s="1">
        <v>5</v>
      </c>
      <c r="E9" s="1" t="s">
        <v>123</v>
      </c>
      <c r="F9" s="1"/>
      <c r="G9" s="1"/>
      <c r="H9" s="1" t="s">
        <v>149</v>
      </c>
      <c r="I9" s="1"/>
      <c r="J9" s="1"/>
      <c r="K9" s="23"/>
    </row>
    <row r="10" spans="1:11" x14ac:dyDescent="0.2">
      <c r="A10" s="4">
        <f t="shared" si="0"/>
        <v>9</v>
      </c>
      <c r="B10" s="1"/>
      <c r="C10" s="1">
        <v>1</v>
      </c>
      <c r="D10" s="1">
        <v>6</v>
      </c>
      <c r="E10" s="1" t="s">
        <v>124</v>
      </c>
      <c r="F10" s="1"/>
      <c r="G10" s="1"/>
      <c r="H10" s="1"/>
      <c r="I10" s="1"/>
      <c r="J10" s="1"/>
      <c r="K10" s="23" t="s">
        <v>149</v>
      </c>
    </row>
    <row r="11" spans="1:11" x14ac:dyDescent="0.2">
      <c r="A11" s="4">
        <f t="shared" si="0"/>
        <v>10</v>
      </c>
      <c r="B11" s="1"/>
      <c r="C11" s="1">
        <v>1</v>
      </c>
      <c r="D11" s="1">
        <v>13</v>
      </c>
      <c r="E11" s="1"/>
      <c r="F11" s="42" t="s">
        <v>137</v>
      </c>
      <c r="G11" s="1"/>
      <c r="H11" s="1" t="s">
        <v>149</v>
      </c>
      <c r="I11" s="1"/>
      <c r="J11" s="1"/>
      <c r="K11" s="23"/>
    </row>
    <row r="12" spans="1:11" x14ac:dyDescent="0.2">
      <c r="A12" s="4">
        <f t="shared" si="0"/>
        <v>11</v>
      </c>
      <c r="B12" s="1"/>
      <c r="C12" s="1">
        <v>1</v>
      </c>
      <c r="D12" s="1">
        <v>30</v>
      </c>
      <c r="E12" s="1"/>
      <c r="F12" s="42" t="s">
        <v>138</v>
      </c>
      <c r="G12" s="1"/>
      <c r="H12" s="1"/>
      <c r="I12" s="1"/>
      <c r="J12" s="1" t="s">
        <v>149</v>
      </c>
      <c r="K12" s="23"/>
    </row>
    <row r="13" spans="1:11" x14ac:dyDescent="0.2">
      <c r="A13" s="4">
        <f t="shared" si="0"/>
        <v>12</v>
      </c>
      <c r="B13" s="1"/>
      <c r="C13" s="1">
        <v>1</v>
      </c>
      <c r="D13" s="1">
        <v>8</v>
      </c>
      <c r="E13" s="1"/>
      <c r="F13" s="42" t="s">
        <v>139</v>
      </c>
      <c r="G13" s="1"/>
      <c r="H13" s="1" t="s">
        <v>149</v>
      </c>
      <c r="I13" s="1"/>
      <c r="J13" s="1"/>
      <c r="K13" s="23"/>
    </row>
    <row r="14" spans="1:11" x14ac:dyDescent="0.2">
      <c r="A14" s="4">
        <f t="shared" si="0"/>
        <v>13</v>
      </c>
      <c r="B14" s="1"/>
      <c r="C14" s="1">
        <v>1</v>
      </c>
      <c r="D14" s="1">
        <v>21</v>
      </c>
      <c r="E14" s="1"/>
      <c r="F14" s="42" t="s">
        <v>140</v>
      </c>
      <c r="G14" s="1"/>
      <c r="H14" s="1" t="s">
        <v>149</v>
      </c>
      <c r="I14" s="1"/>
      <c r="J14" s="1"/>
      <c r="K14" s="23"/>
    </row>
    <row r="15" spans="1:11" x14ac:dyDescent="0.2">
      <c r="A15" s="4">
        <f t="shared" si="0"/>
        <v>14</v>
      </c>
      <c r="B15" s="1"/>
      <c r="C15" s="1">
        <v>1</v>
      </c>
      <c r="D15" s="1">
        <v>16</v>
      </c>
      <c r="E15" s="42" t="s">
        <v>167</v>
      </c>
      <c r="F15" s="1"/>
      <c r="G15" s="1" t="s">
        <v>149</v>
      </c>
      <c r="H15" s="1"/>
      <c r="I15" s="1"/>
      <c r="J15" s="1"/>
      <c r="K15" s="23"/>
    </row>
    <row r="16" spans="1:11" x14ac:dyDescent="0.2">
      <c r="A16" s="4">
        <f t="shared" si="0"/>
        <v>15</v>
      </c>
      <c r="B16" s="1"/>
      <c r="C16" s="1">
        <v>1</v>
      </c>
      <c r="D16" s="1">
        <v>13</v>
      </c>
      <c r="E16" s="1"/>
      <c r="F16" s="42" t="s">
        <v>141</v>
      </c>
      <c r="G16" s="1"/>
      <c r="H16" s="1"/>
      <c r="I16" s="1" t="s">
        <v>149</v>
      </c>
      <c r="J16" s="1"/>
      <c r="K16" s="23"/>
    </row>
    <row r="17" spans="1:11" x14ac:dyDescent="0.2">
      <c r="A17" s="4">
        <f t="shared" si="0"/>
        <v>16</v>
      </c>
      <c r="B17" s="1"/>
      <c r="C17" s="1">
        <v>1</v>
      </c>
      <c r="D17" s="1">
        <v>36</v>
      </c>
      <c r="E17" s="1"/>
      <c r="F17" s="42" t="s">
        <v>142</v>
      </c>
      <c r="G17" s="1"/>
      <c r="H17" s="1"/>
      <c r="I17" s="1"/>
      <c r="J17" s="1" t="s">
        <v>149</v>
      </c>
      <c r="K17" s="23"/>
    </row>
    <row r="18" spans="1:11" x14ac:dyDescent="0.2">
      <c r="A18" s="4">
        <f t="shared" si="0"/>
        <v>17</v>
      </c>
      <c r="B18" s="1"/>
      <c r="C18" s="1">
        <v>1</v>
      </c>
      <c r="D18" s="1">
        <v>36</v>
      </c>
      <c r="E18" s="1"/>
      <c r="F18" s="1" t="s">
        <v>173</v>
      </c>
      <c r="G18" s="1"/>
      <c r="H18" s="1"/>
      <c r="I18" s="1"/>
      <c r="J18" s="1" t="s">
        <v>149</v>
      </c>
      <c r="K18" s="23"/>
    </row>
    <row r="19" spans="1:11" x14ac:dyDescent="0.2">
      <c r="A19" s="4">
        <f t="shared" si="0"/>
        <v>18</v>
      </c>
      <c r="B19" s="1"/>
      <c r="C19" s="1">
        <v>1</v>
      </c>
      <c r="D19" s="1">
        <v>11</v>
      </c>
      <c r="E19" s="1"/>
      <c r="F19" s="42" t="s">
        <v>143</v>
      </c>
      <c r="G19" s="1"/>
      <c r="H19" s="1"/>
      <c r="I19" s="1"/>
      <c r="J19" s="1" t="s">
        <v>149</v>
      </c>
      <c r="K19" s="23"/>
    </row>
    <row r="20" spans="1:11" x14ac:dyDescent="0.2">
      <c r="A20" s="4">
        <f t="shared" si="0"/>
        <v>19</v>
      </c>
      <c r="B20" s="1"/>
      <c r="C20" s="1">
        <v>1</v>
      </c>
      <c r="D20" s="1">
        <v>36</v>
      </c>
      <c r="E20" s="1"/>
      <c r="F20" s="42" t="s">
        <v>142</v>
      </c>
      <c r="G20" s="1"/>
      <c r="H20" s="1"/>
      <c r="I20" s="1"/>
      <c r="J20" s="1" t="s">
        <v>149</v>
      </c>
      <c r="K20" s="23"/>
    </row>
    <row r="21" spans="1:11" x14ac:dyDescent="0.2">
      <c r="A21" s="4">
        <f t="shared" si="0"/>
        <v>20</v>
      </c>
      <c r="B21" s="1"/>
      <c r="C21" s="1">
        <v>1</v>
      </c>
      <c r="D21" s="1">
        <v>36</v>
      </c>
      <c r="E21" s="1"/>
      <c r="F21" s="42" t="s">
        <v>174</v>
      </c>
      <c r="G21" s="1"/>
      <c r="H21" s="1"/>
      <c r="I21" s="1"/>
      <c r="J21" s="1" t="s">
        <v>149</v>
      </c>
      <c r="K21" s="23"/>
    </row>
    <row r="22" spans="1:11" x14ac:dyDescent="0.2">
      <c r="A22" s="4">
        <f t="shared" si="0"/>
        <v>21</v>
      </c>
      <c r="B22" s="1"/>
      <c r="C22" s="1">
        <v>1</v>
      </c>
      <c r="D22" s="1">
        <v>21</v>
      </c>
      <c r="E22" s="42" t="s">
        <v>167</v>
      </c>
      <c r="F22" s="1"/>
      <c r="G22" s="1" t="s">
        <v>149</v>
      </c>
      <c r="H22" s="1"/>
      <c r="I22" s="1"/>
      <c r="J22" s="1"/>
      <c r="K22" s="23"/>
    </row>
    <row r="23" spans="1:11" x14ac:dyDescent="0.2">
      <c r="A23" s="4">
        <f t="shared" si="0"/>
        <v>22</v>
      </c>
      <c r="B23" s="1"/>
      <c r="C23" s="1">
        <v>1</v>
      </c>
      <c r="D23" s="1">
        <v>22</v>
      </c>
      <c r="E23" s="1" t="s">
        <v>125</v>
      </c>
      <c r="F23" s="1"/>
      <c r="G23" s="1"/>
      <c r="H23" s="1"/>
      <c r="I23" s="1"/>
      <c r="J23" s="1" t="s">
        <v>149</v>
      </c>
      <c r="K23" s="23"/>
    </row>
    <row r="24" spans="1:11" x14ac:dyDescent="0.2">
      <c r="A24" s="4">
        <f t="shared" si="0"/>
        <v>23</v>
      </c>
      <c r="B24" s="1"/>
      <c r="C24" s="1">
        <v>1</v>
      </c>
      <c r="D24" s="1"/>
      <c r="E24" s="42" t="s">
        <v>126</v>
      </c>
      <c r="F24" s="1"/>
      <c r="G24" s="1"/>
      <c r="H24" s="1"/>
      <c r="I24" s="1"/>
      <c r="J24" s="1" t="s">
        <v>149</v>
      </c>
      <c r="K24" s="23"/>
    </row>
    <row r="25" spans="1:11" x14ac:dyDescent="0.2">
      <c r="A25" s="4">
        <f t="shared" si="0"/>
        <v>24</v>
      </c>
      <c r="B25" s="1"/>
      <c r="C25" s="1">
        <v>1</v>
      </c>
      <c r="D25" s="1">
        <v>22</v>
      </c>
      <c r="E25" s="42" t="s">
        <v>127</v>
      </c>
      <c r="F25" s="1"/>
      <c r="G25" s="1"/>
      <c r="H25" s="1"/>
      <c r="I25" s="1"/>
      <c r="J25" s="1" t="s">
        <v>149</v>
      </c>
      <c r="K25" s="23"/>
    </row>
    <row r="26" spans="1:11" x14ac:dyDescent="0.2">
      <c r="A26" s="4">
        <f t="shared" si="0"/>
        <v>25</v>
      </c>
      <c r="B26" s="1">
        <v>1</v>
      </c>
      <c r="C26" s="1"/>
      <c r="D26" s="1"/>
      <c r="E26" s="1" t="s">
        <v>128</v>
      </c>
      <c r="F26" s="1"/>
      <c r="G26" s="1"/>
      <c r="H26" s="1" t="s">
        <v>149</v>
      </c>
      <c r="I26" s="1"/>
      <c r="J26" s="1"/>
      <c r="K26" s="23"/>
    </row>
    <row r="27" spans="1:11" x14ac:dyDescent="0.2">
      <c r="A27" s="4">
        <f t="shared" si="0"/>
        <v>26</v>
      </c>
      <c r="B27" s="1"/>
      <c r="C27" s="1">
        <v>1</v>
      </c>
      <c r="D27" s="1"/>
      <c r="E27" s="67" t="s">
        <v>129</v>
      </c>
      <c r="F27" s="1"/>
      <c r="G27" s="1"/>
      <c r="H27" s="1" t="s">
        <v>149</v>
      </c>
      <c r="I27" s="1"/>
      <c r="J27" s="1"/>
      <c r="K27" s="23"/>
    </row>
    <row r="28" spans="1:11" x14ac:dyDescent="0.2">
      <c r="A28" s="4">
        <f t="shared" si="0"/>
        <v>27</v>
      </c>
      <c r="B28" s="1"/>
      <c r="C28" s="1">
        <v>1</v>
      </c>
      <c r="D28" s="1"/>
      <c r="E28" s="1" t="s">
        <v>130</v>
      </c>
      <c r="F28" s="1"/>
      <c r="G28" s="1"/>
      <c r="H28" s="1"/>
      <c r="I28" s="1" t="s">
        <v>149</v>
      </c>
      <c r="J28" s="1"/>
      <c r="K28" s="23"/>
    </row>
    <row r="29" spans="1:11" x14ac:dyDescent="0.2">
      <c r="A29" s="4">
        <f t="shared" si="0"/>
        <v>28</v>
      </c>
      <c r="B29" s="1"/>
      <c r="C29" s="1">
        <v>1</v>
      </c>
      <c r="D29" s="1">
        <v>36</v>
      </c>
      <c r="E29" s="42" t="s">
        <v>131</v>
      </c>
      <c r="F29" s="1"/>
      <c r="G29" s="1"/>
      <c r="H29" s="1"/>
      <c r="I29" s="1"/>
      <c r="J29" s="1" t="s">
        <v>149</v>
      </c>
      <c r="K29" s="23"/>
    </row>
    <row r="30" spans="1:11" x14ac:dyDescent="0.2">
      <c r="A30" s="4">
        <f t="shared" si="0"/>
        <v>29</v>
      </c>
      <c r="B30" s="1"/>
      <c r="C30" s="1">
        <v>1</v>
      </c>
      <c r="D30" s="1">
        <v>36</v>
      </c>
      <c r="E30" s="1"/>
      <c r="F30" s="42" t="s">
        <v>121</v>
      </c>
      <c r="G30" s="1"/>
      <c r="H30" s="1"/>
      <c r="I30" s="1"/>
      <c r="J30" s="1" t="s">
        <v>149</v>
      </c>
      <c r="K30" s="23"/>
    </row>
    <row r="31" spans="1:11" x14ac:dyDescent="0.2">
      <c r="A31" s="4">
        <f t="shared" si="0"/>
        <v>30</v>
      </c>
      <c r="B31" s="1"/>
      <c r="C31" s="1">
        <v>1</v>
      </c>
      <c r="D31" s="1">
        <v>16</v>
      </c>
      <c r="E31" s="42" t="s">
        <v>132</v>
      </c>
      <c r="F31" s="1"/>
      <c r="G31" s="1"/>
      <c r="H31" s="1" t="s">
        <v>149</v>
      </c>
      <c r="I31" s="1"/>
      <c r="J31" s="1"/>
      <c r="K31" s="23"/>
    </row>
    <row r="32" spans="1:11" x14ac:dyDescent="0.2">
      <c r="A32" s="4">
        <f t="shared" si="0"/>
        <v>31</v>
      </c>
      <c r="B32" s="1"/>
      <c r="C32" s="1">
        <v>1</v>
      </c>
      <c r="D32" s="1">
        <v>22</v>
      </c>
      <c r="E32" s="1"/>
      <c r="F32" s="42" t="s">
        <v>122</v>
      </c>
      <c r="G32" s="1"/>
      <c r="H32" s="1"/>
      <c r="I32" s="1"/>
      <c r="J32" s="1" t="s">
        <v>149</v>
      </c>
      <c r="K32" s="23"/>
    </row>
    <row r="33" spans="1:11" x14ac:dyDescent="0.2">
      <c r="A33" s="4">
        <f t="shared" si="0"/>
        <v>32</v>
      </c>
      <c r="B33" s="1">
        <v>1</v>
      </c>
      <c r="C33" s="1"/>
      <c r="D33" s="1">
        <v>40</v>
      </c>
      <c r="E33" s="1" t="s">
        <v>125</v>
      </c>
      <c r="F33" s="1"/>
      <c r="G33" s="1"/>
      <c r="H33" s="1"/>
      <c r="I33" s="1"/>
      <c r="J33" s="1" t="s">
        <v>149</v>
      </c>
      <c r="K33" s="23"/>
    </row>
    <row r="34" spans="1:11" x14ac:dyDescent="0.2">
      <c r="A34" s="4">
        <f t="shared" si="0"/>
        <v>33</v>
      </c>
      <c r="B34" s="1"/>
      <c r="C34" s="1">
        <v>1</v>
      </c>
      <c r="D34" s="1">
        <v>36</v>
      </c>
      <c r="E34" s="1" t="s">
        <v>168</v>
      </c>
      <c r="F34" s="1"/>
      <c r="G34" s="1" t="s">
        <v>149</v>
      </c>
      <c r="H34" s="1"/>
      <c r="I34" s="1"/>
      <c r="J34" s="1"/>
      <c r="K34" s="23"/>
    </row>
    <row r="35" spans="1:11" x14ac:dyDescent="0.2">
      <c r="A35" s="4">
        <f t="shared" si="0"/>
        <v>34</v>
      </c>
      <c r="B35" s="1"/>
      <c r="C35" s="1">
        <v>1</v>
      </c>
      <c r="D35" s="1">
        <v>27</v>
      </c>
      <c r="E35" s="42" t="s">
        <v>168</v>
      </c>
      <c r="F35" s="1"/>
      <c r="G35" s="1" t="s">
        <v>149</v>
      </c>
      <c r="H35" s="1"/>
      <c r="I35" s="1"/>
      <c r="J35" s="1"/>
      <c r="K35" s="23"/>
    </row>
    <row r="36" spans="1:11" x14ac:dyDescent="0.2">
      <c r="A36" s="4">
        <f t="shared" si="0"/>
        <v>35</v>
      </c>
      <c r="B36" s="1"/>
      <c r="C36" s="1">
        <v>1</v>
      </c>
      <c r="D36" s="1">
        <v>36</v>
      </c>
      <c r="E36" s="1" t="s">
        <v>150</v>
      </c>
      <c r="F36" s="1"/>
      <c r="G36" s="1"/>
      <c r="H36" s="1" t="s">
        <v>149</v>
      </c>
      <c r="I36" s="1"/>
      <c r="J36" s="1" t="s">
        <v>149</v>
      </c>
      <c r="K36" s="23"/>
    </row>
    <row r="37" spans="1:11" x14ac:dyDescent="0.2">
      <c r="A37" s="4">
        <f t="shared" si="0"/>
        <v>36</v>
      </c>
      <c r="B37" s="1"/>
      <c r="C37" s="1">
        <v>1</v>
      </c>
      <c r="D37" s="1">
        <v>36</v>
      </c>
      <c r="E37" s="1" t="s">
        <v>170</v>
      </c>
      <c r="F37" s="1"/>
      <c r="G37" s="1" t="s">
        <v>149</v>
      </c>
      <c r="H37" s="1"/>
      <c r="I37" s="1"/>
      <c r="J37" s="1"/>
      <c r="K37" s="23"/>
    </row>
    <row r="38" spans="1:11" x14ac:dyDescent="0.2">
      <c r="A38" s="4">
        <f t="shared" si="0"/>
        <v>37</v>
      </c>
      <c r="B38" s="1"/>
      <c r="C38" s="1">
        <v>1</v>
      </c>
      <c r="D38" s="1">
        <v>36</v>
      </c>
      <c r="E38" s="1" t="s">
        <v>133</v>
      </c>
      <c r="F38" s="1"/>
      <c r="G38" s="1"/>
      <c r="H38" s="1"/>
      <c r="I38" s="1"/>
      <c r="J38" s="1" t="s">
        <v>149</v>
      </c>
      <c r="K38" s="23"/>
    </row>
    <row r="39" spans="1:11" x14ac:dyDescent="0.2">
      <c r="A39" s="4">
        <f t="shared" si="0"/>
        <v>38</v>
      </c>
      <c r="B39" s="1"/>
      <c r="C39" s="1">
        <v>1</v>
      </c>
      <c r="D39" s="1">
        <v>31</v>
      </c>
      <c r="E39" s="1" t="s">
        <v>134</v>
      </c>
      <c r="F39" s="1"/>
      <c r="G39" s="1"/>
      <c r="H39" s="1"/>
      <c r="I39" s="1"/>
      <c r="J39" s="1" t="s">
        <v>149</v>
      </c>
      <c r="K39" s="23"/>
    </row>
    <row r="40" spans="1:11" x14ac:dyDescent="0.2">
      <c r="A40" s="4">
        <f t="shared" si="0"/>
        <v>39</v>
      </c>
      <c r="B40" s="1"/>
      <c r="C40" s="1">
        <v>1</v>
      </c>
      <c r="D40" s="1">
        <v>38</v>
      </c>
      <c r="E40" s="42" t="s">
        <v>169</v>
      </c>
      <c r="F40" s="1"/>
      <c r="G40" s="1" t="s">
        <v>149</v>
      </c>
      <c r="H40" s="1"/>
      <c r="I40" s="1"/>
      <c r="J40" s="1"/>
      <c r="K40" s="23"/>
    </row>
    <row r="41" spans="1:11" x14ac:dyDescent="0.2">
      <c r="A41" s="4">
        <f t="shared" si="0"/>
        <v>40</v>
      </c>
      <c r="B41" s="1"/>
      <c r="C41" s="1">
        <v>1</v>
      </c>
      <c r="D41" s="1"/>
      <c r="E41" s="1" t="s">
        <v>135</v>
      </c>
      <c r="F41" s="1"/>
      <c r="G41" s="1"/>
      <c r="H41" s="1"/>
      <c r="I41" s="1"/>
      <c r="J41" s="1"/>
      <c r="K41" s="23" t="s">
        <v>149</v>
      </c>
    </row>
    <row r="42" spans="1:11" ht="17" thickBot="1" x14ac:dyDescent="0.25">
      <c r="A42" s="5">
        <f t="shared" si="0"/>
        <v>41</v>
      </c>
      <c r="B42" s="6">
        <v>1</v>
      </c>
      <c r="C42" s="6"/>
      <c r="D42" s="6">
        <v>40</v>
      </c>
      <c r="E42" s="6" t="s">
        <v>136</v>
      </c>
      <c r="F42" s="6"/>
      <c r="G42" s="6"/>
      <c r="H42" s="6"/>
      <c r="I42" s="6"/>
      <c r="J42" s="6" t="s">
        <v>149</v>
      </c>
      <c r="K42" s="22"/>
    </row>
    <row r="45" spans="1:11" x14ac:dyDescent="0.2">
      <c r="E45">
        <f>41-F45</f>
        <v>27</v>
      </c>
      <c r="F45">
        <v>14</v>
      </c>
      <c r="G45">
        <v>10</v>
      </c>
      <c r="H45">
        <v>9</v>
      </c>
      <c r="I45">
        <v>4</v>
      </c>
      <c r="J45">
        <v>17</v>
      </c>
      <c r="K45">
        <v>2</v>
      </c>
    </row>
    <row r="46" spans="1:11" x14ac:dyDescent="0.2">
      <c r="E46">
        <f>E45/41*100</f>
        <v>65.853658536585371</v>
      </c>
      <c r="F46">
        <f>F45/41*100</f>
        <v>34.146341463414636</v>
      </c>
      <c r="G46">
        <f>10/41*100</f>
        <v>24.390243902439025</v>
      </c>
      <c r="H46">
        <f>H45/41*100</f>
        <v>21.951219512195124</v>
      </c>
      <c r="I46">
        <f>I45/41*100</f>
        <v>9.7560975609756095</v>
      </c>
      <c r="J46">
        <f>J45/41*100</f>
        <v>41.463414634146339</v>
      </c>
      <c r="K46">
        <f>K45/41*100</f>
        <v>4.8780487804878048</v>
      </c>
    </row>
    <row r="48" spans="1:11" x14ac:dyDescent="0.2">
      <c r="G48" t="s">
        <v>152</v>
      </c>
      <c r="H48" t="s">
        <v>151</v>
      </c>
      <c r="I48" t="s">
        <v>153</v>
      </c>
      <c r="J48" t="s">
        <v>154</v>
      </c>
      <c r="K48" t="s">
        <v>155</v>
      </c>
    </row>
    <row r="49" spans="4:11" ht="17" thickBot="1" x14ac:dyDescent="0.25"/>
    <row r="50" spans="4:11" x14ac:dyDescent="0.2">
      <c r="E50" t="s">
        <v>120</v>
      </c>
      <c r="G50" s="2" t="s">
        <v>158</v>
      </c>
      <c r="H50" s="3" t="s">
        <v>157</v>
      </c>
      <c r="I50" s="3" t="s">
        <v>156</v>
      </c>
      <c r="J50" s="21" t="s">
        <v>155</v>
      </c>
    </row>
    <row r="51" spans="4:11" ht="17" thickBot="1" x14ac:dyDescent="0.25">
      <c r="G51" s="5">
        <f>G46</f>
        <v>24.390243902439025</v>
      </c>
      <c r="H51" s="6">
        <f>H46+J46</f>
        <v>63.414634146341463</v>
      </c>
      <c r="I51" s="6">
        <f>I46</f>
        <v>9.7560975609756095</v>
      </c>
      <c r="J51" s="22">
        <f>K46</f>
        <v>4.8780487804878048</v>
      </c>
    </row>
    <row r="54" spans="4:11" ht="17" thickBot="1" x14ac:dyDescent="0.25"/>
    <row r="55" spans="4:11" x14ac:dyDescent="0.2">
      <c r="D55" t="s">
        <v>161</v>
      </c>
      <c r="E55">
        <v>13</v>
      </c>
      <c r="G55" s="2" t="s">
        <v>159</v>
      </c>
      <c r="H55" s="2" t="s">
        <v>158</v>
      </c>
      <c r="I55" s="3" t="s">
        <v>160</v>
      </c>
      <c r="J55" s="21" t="s">
        <v>155</v>
      </c>
    </row>
    <row r="56" spans="4:11" ht="17" thickBot="1" x14ac:dyDescent="0.25">
      <c r="D56" t="s">
        <v>144</v>
      </c>
      <c r="E56">
        <v>10</v>
      </c>
      <c r="G56" s="5">
        <f>25/41*100</f>
        <v>60.975609756097562</v>
      </c>
      <c r="H56" s="6">
        <f>10/41*100</f>
        <v>24.390243902439025</v>
      </c>
      <c r="I56" s="6">
        <f>5/41*100</f>
        <v>12.195121951219512</v>
      </c>
      <c r="J56" s="22">
        <f>2/41*100</f>
        <v>4.8780487804878048</v>
      </c>
      <c r="K56">
        <f>SUM(G56:J56)</f>
        <v>102.4390243902439</v>
      </c>
    </row>
    <row r="57" spans="4:11" x14ac:dyDescent="0.2">
      <c r="D57" t="s">
        <v>162</v>
      </c>
      <c r="E57">
        <v>2</v>
      </c>
    </row>
    <row r="58" spans="4:11" x14ac:dyDescent="0.2">
      <c r="D58" t="s">
        <v>148</v>
      </c>
      <c r="E58">
        <v>2</v>
      </c>
    </row>
    <row r="59" spans="4:11" x14ac:dyDescent="0.2">
      <c r="G59" s="15" t="s">
        <v>157</v>
      </c>
      <c r="H59" s="15" t="s">
        <v>158</v>
      </c>
      <c r="I59" s="15" t="s">
        <v>156</v>
      </c>
      <c r="J59" s="15" t="s">
        <v>155</v>
      </c>
    </row>
    <row r="60" spans="4:11" x14ac:dyDescent="0.2">
      <c r="G60" s="15">
        <v>63.414634146341463</v>
      </c>
      <c r="H60" s="15">
        <v>24.390243902439025</v>
      </c>
      <c r="I60" s="15">
        <v>9.7560975609756095</v>
      </c>
      <c r="J60" s="15">
        <v>4.8780487804878048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3"/>
  <sheetViews>
    <sheetView topLeftCell="A35" workbookViewId="0">
      <selection activeCell="AQ26" sqref="AQ26"/>
    </sheetView>
  </sheetViews>
  <sheetFormatPr baseColWidth="10" defaultRowHeight="16" x14ac:dyDescent="0.2"/>
  <cols>
    <col min="1" max="1" width="27" bestFit="1" customWidth="1"/>
    <col min="2" max="10" width="7.1640625" bestFit="1" customWidth="1"/>
    <col min="11" max="42" width="8.1640625" bestFit="1" customWidth="1"/>
    <col min="44" max="44" width="10.83203125" style="15"/>
  </cols>
  <sheetData>
    <row r="1" spans="1:44" ht="17" thickBot="1" x14ac:dyDescent="0.25">
      <c r="B1" t="s">
        <v>20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s="25" t="s">
        <v>83</v>
      </c>
      <c r="L1" s="25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s="15" t="s">
        <v>91</v>
      </c>
      <c r="T1" t="s">
        <v>92</v>
      </c>
      <c r="U1" t="s">
        <v>93</v>
      </c>
      <c r="V1" t="s">
        <v>94</v>
      </c>
      <c r="W1" t="s">
        <v>95</v>
      </c>
      <c r="X1" s="15" t="s">
        <v>96</v>
      </c>
      <c r="Y1" s="15" t="s">
        <v>97</v>
      </c>
      <c r="Z1" t="s">
        <v>98</v>
      </c>
      <c r="AA1" s="15" t="s">
        <v>99</v>
      </c>
      <c r="AB1" s="15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s="15" t="s">
        <v>108</v>
      </c>
      <c r="AK1" s="15" t="s">
        <v>109</v>
      </c>
      <c r="AL1" s="15" t="s">
        <v>110</v>
      </c>
      <c r="AM1" t="s">
        <v>111</v>
      </c>
      <c r="AN1" t="s">
        <v>112</v>
      </c>
      <c r="AO1" t="s">
        <v>113</v>
      </c>
      <c r="AP1" t="s">
        <v>114</v>
      </c>
    </row>
    <row r="2" spans="1:44" s="3" customFormat="1" x14ac:dyDescent="0.2">
      <c r="A2" s="2" t="s">
        <v>11</v>
      </c>
      <c r="K2" s="25"/>
      <c r="L2" s="25"/>
      <c r="S2" s="16"/>
      <c r="X2" s="16"/>
      <c r="Y2" s="16"/>
      <c r="Z2" s="3">
        <v>1</v>
      </c>
      <c r="AA2" s="16"/>
      <c r="AB2" s="16"/>
      <c r="AC2" s="3">
        <v>1</v>
      </c>
      <c r="AE2" s="3">
        <v>1</v>
      </c>
      <c r="AJ2" s="16"/>
      <c r="AK2" s="16"/>
      <c r="AL2" s="16"/>
      <c r="AM2" s="3">
        <v>1</v>
      </c>
      <c r="AN2" s="3">
        <v>1</v>
      </c>
      <c r="AO2" s="3">
        <v>1</v>
      </c>
      <c r="AP2" s="3">
        <v>1</v>
      </c>
      <c r="AR2" s="16"/>
    </row>
    <row r="3" spans="1:44" s="1" customFormat="1" x14ac:dyDescent="0.2">
      <c r="A3" s="4" t="s">
        <v>67</v>
      </c>
      <c r="D3" s="1">
        <v>1</v>
      </c>
      <c r="E3" s="1">
        <v>1</v>
      </c>
      <c r="K3" s="25"/>
      <c r="L3" s="25"/>
      <c r="S3" s="12"/>
      <c r="X3" s="12"/>
      <c r="Y3" s="12"/>
      <c r="AA3" s="12"/>
      <c r="AB3" s="12"/>
      <c r="AJ3" s="12"/>
      <c r="AK3" s="12"/>
      <c r="AL3" s="12"/>
      <c r="AR3" s="12"/>
    </row>
    <row r="4" spans="1:44" s="1" customFormat="1" x14ac:dyDescent="0.2">
      <c r="A4" s="4" t="s">
        <v>68</v>
      </c>
      <c r="B4" s="1">
        <v>1</v>
      </c>
      <c r="C4" s="1">
        <v>1</v>
      </c>
      <c r="D4" s="1">
        <v>1</v>
      </c>
      <c r="E4" s="1">
        <v>1</v>
      </c>
      <c r="G4" s="1">
        <v>1</v>
      </c>
      <c r="I4" s="1">
        <v>1</v>
      </c>
      <c r="J4" s="1">
        <v>1</v>
      </c>
      <c r="K4" s="25"/>
      <c r="L4" s="25"/>
      <c r="M4" s="1">
        <v>1</v>
      </c>
      <c r="R4" s="1">
        <v>1</v>
      </c>
      <c r="S4" s="12"/>
      <c r="T4" s="1">
        <v>1</v>
      </c>
      <c r="U4" s="1">
        <v>1</v>
      </c>
      <c r="V4" s="1">
        <v>1</v>
      </c>
      <c r="W4" s="1">
        <v>1</v>
      </c>
      <c r="X4" s="12"/>
      <c r="Y4" s="12"/>
      <c r="AA4" s="12"/>
      <c r="AB4" s="12"/>
      <c r="AF4" s="1">
        <v>1</v>
      </c>
      <c r="AI4" s="1">
        <v>1</v>
      </c>
      <c r="AJ4" s="12"/>
      <c r="AK4" s="12"/>
      <c r="AL4" s="12"/>
      <c r="AR4" s="12"/>
    </row>
    <row r="5" spans="1:44" s="1" customFormat="1" x14ac:dyDescent="0.2">
      <c r="A5" s="4" t="s">
        <v>12</v>
      </c>
      <c r="B5" s="1">
        <v>1</v>
      </c>
      <c r="C5" s="1">
        <v>1</v>
      </c>
      <c r="D5" s="1">
        <v>1</v>
      </c>
      <c r="E5" s="1">
        <v>1</v>
      </c>
      <c r="G5" s="1">
        <v>1</v>
      </c>
      <c r="K5" s="25"/>
      <c r="L5" s="25"/>
      <c r="R5" s="1">
        <v>1</v>
      </c>
      <c r="S5" s="12"/>
      <c r="V5" s="1">
        <v>1</v>
      </c>
      <c r="X5" s="12"/>
      <c r="Y5" s="12"/>
      <c r="AA5" s="12"/>
      <c r="AB5" s="12"/>
      <c r="AI5" s="1">
        <v>1</v>
      </c>
      <c r="AJ5" s="12"/>
      <c r="AK5" s="12"/>
      <c r="AL5" s="12"/>
      <c r="AR5" s="12"/>
    </row>
    <row r="6" spans="1:44" s="1" customFormat="1" x14ac:dyDescent="0.2">
      <c r="A6" s="4" t="s">
        <v>69</v>
      </c>
      <c r="C6" s="1">
        <v>1</v>
      </c>
      <c r="E6" s="1">
        <v>1</v>
      </c>
      <c r="G6" s="1">
        <v>1</v>
      </c>
      <c r="K6" s="25"/>
      <c r="L6" s="25"/>
      <c r="S6" s="12"/>
      <c r="W6" s="1">
        <v>1</v>
      </c>
      <c r="X6" s="12"/>
      <c r="Y6" s="12"/>
      <c r="AA6" s="12"/>
      <c r="AB6" s="12"/>
      <c r="AH6" s="1">
        <v>1</v>
      </c>
      <c r="AJ6" s="12"/>
      <c r="AK6" s="12"/>
      <c r="AL6" s="12"/>
      <c r="AR6" s="12"/>
    </row>
    <row r="7" spans="1:44" s="1" customFormat="1" x14ac:dyDescent="0.2">
      <c r="A7" s="4" t="s">
        <v>70</v>
      </c>
      <c r="D7" s="1">
        <v>1</v>
      </c>
      <c r="E7" s="1">
        <v>1</v>
      </c>
      <c r="K7" s="25"/>
      <c r="L7" s="25"/>
      <c r="S7" s="12"/>
      <c r="X7" s="12"/>
      <c r="Y7" s="12"/>
      <c r="AA7" s="12"/>
      <c r="AB7" s="12"/>
      <c r="AJ7" s="12"/>
      <c r="AK7" s="12"/>
      <c r="AL7" s="12"/>
      <c r="AR7" s="12"/>
    </row>
    <row r="8" spans="1:44" s="1" customFormat="1" x14ac:dyDescent="0.2">
      <c r="A8" s="4" t="s">
        <v>71</v>
      </c>
      <c r="D8" s="1">
        <v>1</v>
      </c>
      <c r="E8" s="1">
        <v>1</v>
      </c>
      <c r="K8" s="25"/>
      <c r="L8" s="25"/>
      <c r="O8" s="1">
        <v>1</v>
      </c>
      <c r="S8" s="12"/>
      <c r="X8" s="12"/>
      <c r="Y8" s="12"/>
      <c r="AA8" s="12"/>
      <c r="AB8" s="12"/>
      <c r="AJ8" s="12"/>
      <c r="AK8" s="12"/>
      <c r="AL8" s="12"/>
      <c r="AR8" s="12"/>
    </row>
    <row r="9" spans="1:44" s="1" customFormat="1" x14ac:dyDescent="0.2">
      <c r="A9" s="4" t="s">
        <v>72</v>
      </c>
      <c r="D9" s="1">
        <v>1</v>
      </c>
      <c r="E9" s="1">
        <v>1</v>
      </c>
      <c r="G9" s="1">
        <v>1</v>
      </c>
      <c r="J9" s="1">
        <v>1</v>
      </c>
      <c r="K9" s="25"/>
      <c r="L9" s="25"/>
      <c r="S9" s="12"/>
      <c r="X9" s="12"/>
      <c r="Y9" s="12"/>
      <c r="AA9" s="12"/>
      <c r="AB9" s="12"/>
      <c r="AJ9" s="12"/>
      <c r="AK9" s="12"/>
      <c r="AL9" s="12"/>
      <c r="AR9" s="12"/>
    </row>
    <row r="10" spans="1:44" s="6" customFormat="1" ht="17" thickBot="1" x14ac:dyDescent="0.25">
      <c r="A10" s="5" t="s">
        <v>73</v>
      </c>
      <c r="D10" s="6">
        <v>1</v>
      </c>
      <c r="E10" s="6">
        <v>1</v>
      </c>
      <c r="J10" s="6">
        <v>1</v>
      </c>
      <c r="K10" s="25"/>
      <c r="L10" s="25"/>
      <c r="S10" s="17"/>
      <c r="X10" s="17"/>
      <c r="Y10" s="17"/>
      <c r="AA10" s="17"/>
      <c r="AB10" s="17"/>
      <c r="AJ10" s="17"/>
      <c r="AK10" s="17"/>
      <c r="AL10" s="17"/>
      <c r="AR10" s="17"/>
    </row>
    <row r="11" spans="1:44" s="3" customFormat="1" x14ac:dyDescent="0.2">
      <c r="A11" s="2" t="s">
        <v>24</v>
      </c>
      <c r="F11" s="3">
        <v>1</v>
      </c>
      <c r="J11" s="3">
        <v>1</v>
      </c>
      <c r="K11" s="25"/>
      <c r="L11" s="25"/>
      <c r="P11" s="3">
        <v>1</v>
      </c>
      <c r="Q11" s="3">
        <v>1</v>
      </c>
      <c r="S11" s="16"/>
      <c r="X11" s="16"/>
      <c r="Y11" s="16"/>
      <c r="AA11" s="16"/>
      <c r="AB11" s="16"/>
      <c r="AD11" s="3">
        <v>1</v>
      </c>
      <c r="AE11" s="3">
        <v>1</v>
      </c>
      <c r="AJ11" s="16"/>
      <c r="AK11" s="16"/>
      <c r="AL11" s="16"/>
      <c r="AN11" s="3">
        <v>1</v>
      </c>
      <c r="AO11" s="3">
        <v>1</v>
      </c>
      <c r="AR11" s="16"/>
    </row>
    <row r="12" spans="1:44" s="6" customFormat="1" ht="17" thickBot="1" x14ac:dyDescent="0.25">
      <c r="A12" s="5" t="s">
        <v>23</v>
      </c>
      <c r="I12" s="6">
        <v>1</v>
      </c>
      <c r="K12" s="25"/>
      <c r="L12" s="25"/>
      <c r="M12" s="6">
        <v>1</v>
      </c>
      <c r="O12" s="6">
        <v>1</v>
      </c>
      <c r="S12" s="17"/>
      <c r="V12" s="6">
        <v>1</v>
      </c>
      <c r="W12" s="6">
        <v>1</v>
      </c>
      <c r="X12" s="17"/>
      <c r="Y12" s="17"/>
      <c r="AA12" s="17"/>
      <c r="AB12" s="17"/>
      <c r="AI12" s="6">
        <v>1</v>
      </c>
      <c r="AJ12" s="17"/>
      <c r="AK12" s="17"/>
      <c r="AL12" s="17"/>
      <c r="AR12" s="17"/>
    </row>
    <row r="13" spans="1:44" s="8" customFormat="1" ht="17" thickBot="1" x14ac:dyDescent="0.25">
      <c r="A13" s="7" t="s">
        <v>13</v>
      </c>
      <c r="F13" s="8">
        <v>1</v>
      </c>
      <c r="K13" s="25"/>
      <c r="L13" s="25"/>
      <c r="N13" s="8">
        <v>1</v>
      </c>
      <c r="S13" s="14"/>
      <c r="X13" s="14"/>
      <c r="Y13" s="14"/>
      <c r="AA13" s="14"/>
      <c r="AB13" s="14"/>
      <c r="AJ13" s="14"/>
      <c r="AK13" s="14"/>
      <c r="AL13" s="14"/>
      <c r="AR13" s="14"/>
    </row>
    <row r="14" spans="1:44" s="3" customFormat="1" x14ac:dyDescent="0.2">
      <c r="A14" s="2" t="s">
        <v>10</v>
      </c>
      <c r="K14" s="25"/>
      <c r="L14" s="25"/>
      <c r="S14" s="16"/>
      <c r="X14" s="16"/>
      <c r="Y14" s="16"/>
      <c r="AA14" s="16"/>
      <c r="AB14" s="16"/>
      <c r="AJ14" s="16"/>
      <c r="AK14" s="16"/>
      <c r="AL14" s="16"/>
      <c r="AN14" s="3">
        <v>1</v>
      </c>
      <c r="AR14" s="16"/>
    </row>
    <row r="15" spans="1:44" s="1" customFormat="1" x14ac:dyDescent="0.2">
      <c r="A15" s="4" t="s">
        <v>14</v>
      </c>
      <c r="K15" s="25"/>
      <c r="L15" s="25"/>
      <c r="S15" s="12"/>
      <c r="X15" s="12"/>
      <c r="Y15" s="12"/>
      <c r="AA15" s="12"/>
      <c r="AB15" s="12"/>
      <c r="AJ15" s="12"/>
      <c r="AK15" s="12"/>
      <c r="AL15" s="12"/>
      <c r="AR15" s="12"/>
    </row>
    <row r="16" spans="1:44" s="1" customFormat="1" x14ac:dyDescent="0.2">
      <c r="A16" s="4" t="s">
        <v>15</v>
      </c>
      <c r="H16" s="1">
        <v>1</v>
      </c>
      <c r="K16" s="25"/>
      <c r="L16" s="25"/>
      <c r="S16" s="12"/>
      <c r="V16" s="1">
        <v>1</v>
      </c>
      <c r="X16" s="12"/>
      <c r="Y16" s="12"/>
      <c r="AA16" s="12"/>
      <c r="AB16" s="12"/>
      <c r="AJ16" s="12"/>
      <c r="AK16" s="12"/>
      <c r="AL16" s="12"/>
      <c r="AR16" s="12"/>
    </row>
    <row r="17" spans="1:44" s="6" customFormat="1" ht="17" thickBot="1" x14ac:dyDescent="0.25">
      <c r="A17" s="5" t="s">
        <v>16</v>
      </c>
      <c r="K17" s="25"/>
      <c r="L17" s="25"/>
      <c r="S17" s="17"/>
      <c r="X17" s="17"/>
      <c r="Y17" s="17"/>
      <c r="AA17" s="17"/>
      <c r="AB17" s="17"/>
      <c r="AJ17" s="17"/>
      <c r="AK17" s="17"/>
      <c r="AL17" s="17"/>
      <c r="AN17" s="6">
        <v>1</v>
      </c>
      <c r="AR17" s="17"/>
    </row>
    <row r="18" spans="1:44" s="3" customFormat="1" x14ac:dyDescent="0.2">
      <c r="A18" s="2" t="s">
        <v>9</v>
      </c>
      <c r="K18" s="25"/>
      <c r="L18" s="25"/>
      <c r="S18" s="16"/>
      <c r="X18" s="16"/>
      <c r="Y18" s="16"/>
      <c r="AA18" s="16"/>
      <c r="AB18" s="16"/>
      <c r="AJ18" s="16"/>
      <c r="AK18" s="16"/>
      <c r="AL18" s="16"/>
      <c r="AR18" s="16"/>
    </row>
    <row r="19" spans="1:44" s="1" customFormat="1" x14ac:dyDescent="0.2">
      <c r="A19" s="4" t="s">
        <v>17</v>
      </c>
      <c r="F19" s="1">
        <v>1</v>
      </c>
      <c r="H19" s="1">
        <v>1</v>
      </c>
      <c r="K19" s="25"/>
      <c r="L19" s="25"/>
      <c r="O19" s="1">
        <v>1</v>
      </c>
      <c r="S19" s="12"/>
      <c r="X19" s="12"/>
      <c r="Y19" s="12"/>
      <c r="AA19" s="12"/>
      <c r="AB19" s="12"/>
      <c r="AI19" s="1">
        <v>1</v>
      </c>
      <c r="AJ19" s="12"/>
      <c r="AK19" s="12"/>
      <c r="AL19" s="12"/>
      <c r="AR19" s="12"/>
    </row>
    <row r="20" spans="1:44" s="1" customFormat="1" x14ac:dyDescent="0.2">
      <c r="A20" s="4" t="s">
        <v>18</v>
      </c>
      <c r="K20" s="25"/>
      <c r="L20" s="25"/>
      <c r="S20" s="12"/>
      <c r="X20" s="12"/>
      <c r="Y20" s="12"/>
      <c r="AA20" s="12"/>
      <c r="AB20" s="12"/>
      <c r="AG20" s="1">
        <v>1</v>
      </c>
      <c r="AJ20" s="12"/>
      <c r="AK20" s="12"/>
      <c r="AL20" s="12"/>
      <c r="AR20" s="12"/>
    </row>
    <row r="21" spans="1:44" s="1" customFormat="1" x14ac:dyDescent="0.2">
      <c r="A21" s="4" t="s">
        <v>19</v>
      </c>
      <c r="H21" s="1">
        <v>1</v>
      </c>
      <c r="K21" s="25"/>
      <c r="L21" s="25"/>
      <c r="S21" s="12"/>
      <c r="X21" s="12"/>
      <c r="Y21" s="12"/>
      <c r="AA21" s="12"/>
      <c r="AB21" s="12"/>
      <c r="AJ21" s="12"/>
      <c r="AK21" s="12"/>
      <c r="AL21" s="12"/>
      <c r="AR21" s="12"/>
    </row>
    <row r="22" spans="1:44" s="6" customFormat="1" ht="17" thickBot="1" x14ac:dyDescent="0.25">
      <c r="A22" s="5" t="s">
        <v>74</v>
      </c>
      <c r="H22" s="6">
        <v>1</v>
      </c>
      <c r="K22" s="25"/>
      <c r="L22" s="25"/>
      <c r="S22" s="17"/>
      <c r="X22" s="17"/>
      <c r="Y22" s="17"/>
      <c r="AA22" s="17"/>
      <c r="AB22" s="17"/>
      <c r="AJ22" s="17"/>
      <c r="AK22" s="17"/>
      <c r="AL22" s="17"/>
      <c r="AR22" s="17"/>
    </row>
    <row r="23" spans="1:44" s="3" customFormat="1" x14ac:dyDescent="0.2">
      <c r="A23" s="2" t="s">
        <v>21</v>
      </c>
      <c r="K23" s="25"/>
      <c r="L23" s="25"/>
      <c r="N23" s="3">
        <v>1</v>
      </c>
      <c r="S23" s="16"/>
      <c r="X23" s="16"/>
      <c r="Y23" s="16"/>
      <c r="AA23" s="16"/>
      <c r="AB23" s="16"/>
      <c r="AJ23" s="16"/>
      <c r="AK23" s="16"/>
      <c r="AL23" s="16"/>
      <c r="AR23" s="16"/>
    </row>
    <row r="24" spans="1:44" s="6" customFormat="1" ht="17" thickBot="1" x14ac:dyDescent="0.25">
      <c r="A24" s="5" t="s">
        <v>22</v>
      </c>
      <c r="K24" s="25"/>
      <c r="L24" s="25"/>
      <c r="S24" s="17"/>
      <c r="X24" s="17"/>
      <c r="Y24" s="17"/>
      <c r="AA24" s="17"/>
      <c r="AB24" s="17"/>
      <c r="AJ24" s="17"/>
      <c r="AK24" s="17"/>
      <c r="AL24" s="17"/>
      <c r="AP24" s="6">
        <v>1</v>
      </c>
      <c r="AR24" s="17"/>
    </row>
    <row r="25" spans="1:44" x14ac:dyDescent="0.2">
      <c r="A25" s="10" t="s">
        <v>178</v>
      </c>
      <c r="B25">
        <f>SUM(B2:B24)</f>
        <v>2</v>
      </c>
      <c r="C25">
        <f t="shared" ref="C25:AP25" si="0">SUM(C2:C24)</f>
        <v>3</v>
      </c>
      <c r="D25">
        <f t="shared" si="0"/>
        <v>7</v>
      </c>
      <c r="E25">
        <f t="shared" si="0"/>
        <v>8</v>
      </c>
      <c r="F25">
        <f t="shared" si="0"/>
        <v>3</v>
      </c>
      <c r="G25">
        <f t="shared" si="0"/>
        <v>4</v>
      </c>
      <c r="H25">
        <f t="shared" si="0"/>
        <v>4</v>
      </c>
      <c r="I25">
        <f t="shared" si="0"/>
        <v>2</v>
      </c>
      <c r="J25">
        <f t="shared" si="0"/>
        <v>4</v>
      </c>
      <c r="K25">
        <f t="shared" si="0"/>
        <v>0</v>
      </c>
      <c r="L25">
        <f t="shared" si="0"/>
        <v>0</v>
      </c>
      <c r="M25">
        <f t="shared" si="0"/>
        <v>2</v>
      </c>
      <c r="N25">
        <f t="shared" si="0"/>
        <v>2</v>
      </c>
      <c r="O25">
        <f t="shared" si="0"/>
        <v>3</v>
      </c>
      <c r="P25">
        <f t="shared" si="0"/>
        <v>1</v>
      </c>
      <c r="Q25">
        <f t="shared" si="0"/>
        <v>1</v>
      </c>
      <c r="R25">
        <f t="shared" si="0"/>
        <v>2</v>
      </c>
      <c r="S25">
        <f t="shared" si="0"/>
        <v>0</v>
      </c>
      <c r="T25">
        <f t="shared" si="0"/>
        <v>1</v>
      </c>
      <c r="U25">
        <f t="shared" si="0"/>
        <v>1</v>
      </c>
      <c r="V25">
        <f t="shared" si="0"/>
        <v>4</v>
      </c>
      <c r="W25">
        <f t="shared" si="0"/>
        <v>3</v>
      </c>
      <c r="X25">
        <f t="shared" si="0"/>
        <v>0</v>
      </c>
      <c r="Y25">
        <f t="shared" si="0"/>
        <v>0</v>
      </c>
      <c r="Z25">
        <f t="shared" si="0"/>
        <v>1</v>
      </c>
      <c r="AA25">
        <f t="shared" si="0"/>
        <v>0</v>
      </c>
      <c r="AB25">
        <f t="shared" si="0"/>
        <v>0</v>
      </c>
      <c r="AC25">
        <f t="shared" si="0"/>
        <v>1</v>
      </c>
      <c r="AD25">
        <f t="shared" si="0"/>
        <v>1</v>
      </c>
      <c r="AE25">
        <f t="shared" si="0"/>
        <v>2</v>
      </c>
      <c r="AF25">
        <f t="shared" si="0"/>
        <v>1</v>
      </c>
      <c r="AG25">
        <f t="shared" si="0"/>
        <v>1</v>
      </c>
      <c r="AH25">
        <f t="shared" si="0"/>
        <v>1</v>
      </c>
      <c r="AI25">
        <f t="shared" si="0"/>
        <v>4</v>
      </c>
      <c r="AJ25">
        <f t="shared" si="0"/>
        <v>0</v>
      </c>
      <c r="AK25">
        <f t="shared" si="0"/>
        <v>0</v>
      </c>
      <c r="AL25">
        <f t="shared" si="0"/>
        <v>0</v>
      </c>
      <c r="AM25">
        <f t="shared" si="0"/>
        <v>1</v>
      </c>
      <c r="AN25">
        <f t="shared" si="0"/>
        <v>4</v>
      </c>
      <c r="AO25">
        <f t="shared" si="0"/>
        <v>2</v>
      </c>
      <c r="AP25">
        <f t="shared" si="0"/>
        <v>2</v>
      </c>
      <c r="AQ25">
        <f>SUM(B25:AP25)</f>
        <v>78</v>
      </c>
    </row>
    <row r="26" spans="1:44" x14ac:dyDescent="0.2">
      <c r="A26" t="s">
        <v>64</v>
      </c>
      <c r="F26">
        <v>98</v>
      </c>
      <c r="I26">
        <v>98</v>
      </c>
      <c r="J26">
        <v>86</v>
      </c>
      <c r="K26" s="25"/>
      <c r="L26" s="25">
        <v>88</v>
      </c>
      <c r="M26">
        <v>90.45</v>
      </c>
      <c r="N26">
        <v>79.5</v>
      </c>
      <c r="O26">
        <v>88.8</v>
      </c>
      <c r="P26">
        <v>97</v>
      </c>
      <c r="Q26">
        <v>87.46</v>
      </c>
      <c r="R26">
        <v>73.06</v>
      </c>
      <c r="S26" s="15">
        <v>89.5</v>
      </c>
      <c r="T26">
        <v>82.61</v>
      </c>
      <c r="U26">
        <v>84.82</v>
      </c>
      <c r="W26">
        <v>72.25</v>
      </c>
      <c r="X26" s="15">
        <v>84.85</v>
      </c>
      <c r="Y26" s="15">
        <v>97.06</v>
      </c>
      <c r="Z26">
        <v>78.61</v>
      </c>
      <c r="AA26" s="15">
        <v>84.81</v>
      </c>
      <c r="AB26" s="15">
        <v>76.2</v>
      </c>
      <c r="AC26">
        <v>92</v>
      </c>
      <c r="AD26">
        <v>94.31</v>
      </c>
      <c r="AE26">
        <v>95.4</v>
      </c>
      <c r="AF26">
        <v>88</v>
      </c>
      <c r="AG26">
        <v>98.97</v>
      </c>
      <c r="AH26">
        <v>77.599999999999994</v>
      </c>
      <c r="AI26">
        <v>62.84</v>
      </c>
      <c r="AJ26" s="15">
        <v>88.6</v>
      </c>
      <c r="AK26" s="15">
        <v>85.62</v>
      </c>
      <c r="AL26" s="15">
        <v>93.3</v>
      </c>
      <c r="AM26">
        <v>85</v>
      </c>
      <c r="AN26">
        <v>95</v>
      </c>
      <c r="AO26">
        <v>96</v>
      </c>
      <c r="AP26">
        <v>87</v>
      </c>
    </row>
    <row r="27" spans="1:44" x14ac:dyDescent="0.2">
      <c r="A27" t="s">
        <v>65</v>
      </c>
      <c r="G27">
        <v>0.64</v>
      </c>
      <c r="K27" s="25"/>
      <c r="L27" s="25"/>
      <c r="M27">
        <v>0.91</v>
      </c>
      <c r="S27" s="15"/>
      <c r="X27" s="15"/>
      <c r="Y27" s="15"/>
      <c r="AA27" s="15"/>
      <c r="AB27" s="15"/>
      <c r="AJ27" s="15"/>
      <c r="AK27" s="15"/>
      <c r="AL27" s="15"/>
    </row>
    <row r="28" spans="1:44" x14ac:dyDescent="0.2">
      <c r="A28" t="s">
        <v>66</v>
      </c>
      <c r="K28" s="25">
        <v>0.91</v>
      </c>
      <c r="L28" s="25"/>
      <c r="S28" s="15"/>
      <c r="X28" s="15"/>
      <c r="Y28" s="15"/>
      <c r="AA28" s="15"/>
      <c r="AB28" s="15"/>
      <c r="AJ28" s="15"/>
      <c r="AK28" s="15"/>
      <c r="AL28" s="15"/>
    </row>
    <row r="29" spans="1:44" x14ac:dyDescent="0.2">
      <c r="K29" s="25"/>
      <c r="L29" s="25"/>
      <c r="S29" s="15"/>
      <c r="X29" s="15"/>
      <c r="Y29" s="15"/>
      <c r="AA29" s="15"/>
      <c r="AB29" s="15"/>
      <c r="AJ29" s="15"/>
      <c r="AK29" s="15"/>
      <c r="AL29" s="15"/>
    </row>
    <row r="30" spans="1:44" x14ac:dyDescent="0.2">
      <c r="K30" s="25"/>
      <c r="L30" s="25"/>
      <c r="S30" s="15"/>
      <c r="X30" s="15"/>
      <c r="Y30" s="15"/>
      <c r="AA30" s="15"/>
      <c r="AB30" s="15"/>
      <c r="AJ30" s="15"/>
      <c r="AK30" s="15"/>
      <c r="AL30" s="15"/>
    </row>
    <row r="31" spans="1:44" x14ac:dyDescent="0.2">
      <c r="K31" s="25"/>
      <c r="L31" s="25"/>
      <c r="S31" s="15"/>
      <c r="X31" s="15"/>
      <c r="Y31" s="15"/>
      <c r="AA31" s="15"/>
      <c r="AB31" s="15"/>
      <c r="AJ31" s="15"/>
      <c r="AK31" s="15"/>
      <c r="AL31" s="15"/>
    </row>
    <row r="32" spans="1:44" x14ac:dyDescent="0.2">
      <c r="K32" s="25"/>
      <c r="L32" s="25"/>
      <c r="S32" s="15"/>
      <c r="X32" s="15"/>
      <c r="Y32" s="15"/>
      <c r="AA32" s="15"/>
      <c r="AB32" s="15"/>
      <c r="AJ32" s="15"/>
      <c r="AK32" s="15"/>
      <c r="AL32" s="15"/>
    </row>
    <row r="33" spans="1:44" ht="17" thickBot="1" x14ac:dyDescent="0.25">
      <c r="K33" s="25"/>
      <c r="L33" s="25"/>
      <c r="S33" s="15"/>
      <c r="X33" s="15"/>
      <c r="Y33" s="15"/>
      <c r="AA33" s="15"/>
      <c r="AB33" s="15"/>
      <c r="AJ33" s="15"/>
      <c r="AK33" s="15"/>
      <c r="AL33" s="15"/>
    </row>
    <row r="34" spans="1:44" s="3" customFormat="1" x14ac:dyDescent="0.2">
      <c r="A34" s="2" t="s">
        <v>68</v>
      </c>
      <c r="B34" s="3">
        <v>1</v>
      </c>
      <c r="C34" s="3">
        <v>1</v>
      </c>
      <c r="D34" s="3">
        <v>1</v>
      </c>
      <c r="E34" s="3">
        <v>1</v>
      </c>
      <c r="G34" s="3">
        <v>1</v>
      </c>
      <c r="I34" s="3">
        <v>1</v>
      </c>
      <c r="J34" s="3">
        <v>1</v>
      </c>
      <c r="K34" s="1"/>
      <c r="L34" s="1"/>
      <c r="M34" s="3">
        <v>1</v>
      </c>
      <c r="R34" s="3">
        <v>1</v>
      </c>
      <c r="T34" s="3">
        <v>1</v>
      </c>
      <c r="U34" s="3">
        <v>1</v>
      </c>
      <c r="V34" s="3">
        <v>1</v>
      </c>
      <c r="W34" s="3">
        <v>1</v>
      </c>
      <c r="AF34" s="3">
        <v>1</v>
      </c>
      <c r="AI34" s="3">
        <v>1</v>
      </c>
      <c r="AR34" s="16">
        <f>SUM(B34:AP34)</f>
        <v>15</v>
      </c>
    </row>
    <row r="35" spans="1:44" s="1" customFormat="1" x14ac:dyDescent="0.2">
      <c r="A35" s="4" t="s">
        <v>12</v>
      </c>
      <c r="B35" s="1">
        <v>1</v>
      </c>
      <c r="C35" s="1">
        <v>2</v>
      </c>
      <c r="D35" s="1">
        <v>5</v>
      </c>
      <c r="E35" s="1">
        <v>6</v>
      </c>
      <c r="G35" s="9">
        <v>3</v>
      </c>
      <c r="J35" s="1">
        <v>2</v>
      </c>
      <c r="O35" s="1">
        <v>1</v>
      </c>
      <c r="R35" s="1">
        <v>1</v>
      </c>
      <c r="V35" s="1">
        <v>1</v>
      </c>
      <c r="W35" s="1">
        <v>1</v>
      </c>
      <c r="AH35" s="1">
        <v>1</v>
      </c>
      <c r="AI35" s="1">
        <v>1</v>
      </c>
      <c r="AR35" s="12">
        <f t="shared" ref="AR35:AR43" si="1">SUM(B35:AP35)</f>
        <v>25</v>
      </c>
    </row>
    <row r="36" spans="1:44" s="1" customFormat="1" x14ac:dyDescent="0.2">
      <c r="A36" s="4" t="s">
        <v>11</v>
      </c>
      <c r="B36" s="1">
        <v>2</v>
      </c>
      <c r="C36" s="1">
        <v>3</v>
      </c>
      <c r="D36" s="1">
        <v>7</v>
      </c>
      <c r="E36" s="1">
        <v>8</v>
      </c>
      <c r="G36" s="9">
        <v>4</v>
      </c>
      <c r="I36" s="9">
        <v>1</v>
      </c>
      <c r="J36" s="1">
        <v>3</v>
      </c>
      <c r="M36" s="1">
        <v>1</v>
      </c>
      <c r="O36" s="1">
        <v>1</v>
      </c>
      <c r="R36" s="1">
        <v>2</v>
      </c>
      <c r="T36" s="1">
        <v>1</v>
      </c>
      <c r="U36" s="1">
        <v>1</v>
      </c>
      <c r="V36" s="9">
        <v>2</v>
      </c>
      <c r="W36" s="9">
        <v>2</v>
      </c>
      <c r="Z36" s="9">
        <v>1</v>
      </c>
      <c r="AC36" s="1">
        <v>1</v>
      </c>
      <c r="AE36" s="1">
        <v>1</v>
      </c>
      <c r="AF36" s="9">
        <v>1</v>
      </c>
      <c r="AH36" s="9">
        <v>1</v>
      </c>
      <c r="AI36" s="9">
        <v>2</v>
      </c>
      <c r="AM36" s="1">
        <v>1</v>
      </c>
      <c r="AN36" s="1">
        <v>1</v>
      </c>
      <c r="AO36" s="1">
        <v>1</v>
      </c>
      <c r="AP36" s="1">
        <v>1</v>
      </c>
      <c r="AR36" s="12">
        <f t="shared" si="1"/>
        <v>49</v>
      </c>
    </row>
    <row r="37" spans="1:44" s="1" customFormat="1" ht="17" thickBot="1" x14ac:dyDescent="0.25">
      <c r="A37" s="4" t="s">
        <v>23</v>
      </c>
      <c r="I37" s="1">
        <v>1</v>
      </c>
      <c r="M37" s="1">
        <v>1</v>
      </c>
      <c r="O37" s="1">
        <v>1</v>
      </c>
      <c r="V37" s="1">
        <v>1</v>
      </c>
      <c r="W37" s="1">
        <v>1</v>
      </c>
      <c r="AI37" s="9">
        <v>1</v>
      </c>
      <c r="AR37" s="12">
        <f t="shared" si="1"/>
        <v>6</v>
      </c>
    </row>
    <row r="38" spans="1:44" s="8" customFormat="1" ht="17" thickBot="1" x14ac:dyDescent="0.25">
      <c r="A38" s="7" t="s">
        <v>24</v>
      </c>
      <c r="F38" s="8">
        <v>1</v>
      </c>
      <c r="I38" s="8">
        <v>1</v>
      </c>
      <c r="J38" s="8">
        <v>1</v>
      </c>
      <c r="M38" s="8">
        <v>1</v>
      </c>
      <c r="O38" s="8">
        <v>1</v>
      </c>
      <c r="P38" s="8">
        <v>1</v>
      </c>
      <c r="Q38" s="8">
        <v>1</v>
      </c>
      <c r="V38" s="8">
        <v>1</v>
      </c>
      <c r="W38" s="8">
        <v>1</v>
      </c>
      <c r="AD38" s="8">
        <v>1</v>
      </c>
      <c r="AE38" s="8">
        <v>1</v>
      </c>
      <c r="AI38" s="8">
        <v>1</v>
      </c>
      <c r="AN38" s="8">
        <v>1</v>
      </c>
      <c r="AO38" s="8">
        <v>1</v>
      </c>
      <c r="AR38" s="12">
        <f t="shared" si="1"/>
        <v>14</v>
      </c>
    </row>
    <row r="39" spans="1:44" s="12" customFormat="1" x14ac:dyDescent="0.2">
      <c r="A39" s="11" t="s">
        <v>21</v>
      </c>
      <c r="B39" s="12">
        <f t="shared" ref="B39:M39" si="2">B36+B38</f>
        <v>2</v>
      </c>
      <c r="C39" s="12">
        <f t="shared" si="2"/>
        <v>3</v>
      </c>
      <c r="D39" s="12">
        <f t="shared" si="2"/>
        <v>7</v>
      </c>
      <c r="E39" s="12">
        <f t="shared" si="2"/>
        <v>8</v>
      </c>
      <c r="F39" s="12">
        <f t="shared" si="2"/>
        <v>1</v>
      </c>
      <c r="G39" s="12">
        <f t="shared" si="2"/>
        <v>4</v>
      </c>
      <c r="H39" s="12">
        <f t="shared" si="2"/>
        <v>0</v>
      </c>
      <c r="I39" s="12">
        <f t="shared" si="2"/>
        <v>2</v>
      </c>
      <c r="J39" s="12">
        <f t="shared" si="2"/>
        <v>4</v>
      </c>
      <c r="K39" s="12">
        <f t="shared" si="2"/>
        <v>0</v>
      </c>
      <c r="L39" s="12">
        <f t="shared" si="2"/>
        <v>0</v>
      </c>
      <c r="M39" s="12">
        <f t="shared" si="2"/>
        <v>2</v>
      </c>
      <c r="N39" s="12">
        <v>1</v>
      </c>
      <c r="O39" s="12">
        <f>O36+O38</f>
        <v>2</v>
      </c>
      <c r="P39" s="12">
        <v>1</v>
      </c>
      <c r="Q39" s="12">
        <v>1</v>
      </c>
      <c r="R39" s="12">
        <v>2</v>
      </c>
      <c r="T39" s="12">
        <v>1</v>
      </c>
      <c r="U39" s="12">
        <v>1</v>
      </c>
      <c r="V39" s="12">
        <f>V36+V38</f>
        <v>3</v>
      </c>
      <c r="W39" s="12">
        <f>W36+W38</f>
        <v>3</v>
      </c>
      <c r="Z39" s="12">
        <v>1</v>
      </c>
      <c r="AC39" s="12">
        <v>1</v>
      </c>
      <c r="AD39" s="12">
        <v>1</v>
      </c>
      <c r="AE39" s="12">
        <v>2</v>
      </c>
      <c r="AF39" s="12">
        <v>1</v>
      </c>
      <c r="AH39" s="12">
        <v>1</v>
      </c>
      <c r="AI39" s="12">
        <v>3</v>
      </c>
      <c r="AM39" s="12">
        <v>1</v>
      </c>
      <c r="AN39" s="12">
        <v>2</v>
      </c>
      <c r="AO39" s="12">
        <v>2</v>
      </c>
      <c r="AP39" s="12">
        <v>1</v>
      </c>
      <c r="AR39" s="12">
        <f t="shared" si="1"/>
        <v>64</v>
      </c>
    </row>
    <row r="40" spans="1:44" s="1" customFormat="1" x14ac:dyDescent="0.2">
      <c r="A40" s="10" t="s">
        <v>115</v>
      </c>
      <c r="H40" s="1">
        <v>1</v>
      </c>
      <c r="AN40" s="9">
        <v>2</v>
      </c>
      <c r="AR40" s="12">
        <f t="shared" si="1"/>
        <v>3</v>
      </c>
    </row>
    <row r="41" spans="1:44" s="1" customFormat="1" x14ac:dyDescent="0.2">
      <c r="A41" s="10" t="s">
        <v>116</v>
      </c>
      <c r="H41" s="1">
        <v>3</v>
      </c>
      <c r="O41" s="1">
        <v>1</v>
      </c>
      <c r="AH41" s="1">
        <v>1</v>
      </c>
      <c r="AR41" s="12">
        <f t="shared" si="1"/>
        <v>5</v>
      </c>
    </row>
    <row r="42" spans="1:44" s="1" customFormat="1" ht="17" thickBot="1" x14ac:dyDescent="0.25">
      <c r="A42" s="10" t="s">
        <v>13</v>
      </c>
      <c r="F42" s="1">
        <v>1</v>
      </c>
      <c r="N42" s="1">
        <v>1</v>
      </c>
      <c r="AR42" s="12">
        <f t="shared" si="1"/>
        <v>2</v>
      </c>
    </row>
    <row r="43" spans="1:44" s="14" customFormat="1" ht="17" thickBot="1" x14ac:dyDescent="0.25">
      <c r="A43" s="13" t="s">
        <v>22</v>
      </c>
      <c r="B43" s="14">
        <f>B40+B41+B42</f>
        <v>0</v>
      </c>
      <c r="C43" s="14">
        <f t="shared" ref="C43:H43" si="3">C40+C41+C42</f>
        <v>0</v>
      </c>
      <c r="D43" s="14">
        <f t="shared" si="3"/>
        <v>0</v>
      </c>
      <c r="E43" s="14">
        <f t="shared" si="3"/>
        <v>0</v>
      </c>
      <c r="F43" s="14">
        <f t="shared" si="3"/>
        <v>1</v>
      </c>
      <c r="G43" s="14">
        <f t="shared" si="3"/>
        <v>0</v>
      </c>
      <c r="H43" s="14">
        <f t="shared" si="3"/>
        <v>4</v>
      </c>
      <c r="I43" s="14">
        <f t="shared" ref="I43" si="4">I40+I41+I42</f>
        <v>0</v>
      </c>
      <c r="J43" s="14">
        <f t="shared" ref="J43" si="5">J40+J41+J42</f>
        <v>0</v>
      </c>
      <c r="K43" s="14">
        <f t="shared" ref="K43" si="6">K40+K41+K42</f>
        <v>0</v>
      </c>
      <c r="L43" s="14">
        <f t="shared" ref="L43" si="7">L40+L41+L42</f>
        <v>0</v>
      </c>
      <c r="M43" s="14">
        <f t="shared" ref="M43" si="8">M40+M41+M42</f>
        <v>0</v>
      </c>
      <c r="N43" s="14">
        <v>1</v>
      </c>
      <c r="O43" s="14">
        <v>1</v>
      </c>
      <c r="AH43" s="14">
        <v>1</v>
      </c>
      <c r="AN43" s="14">
        <v>2</v>
      </c>
      <c r="AP43" s="14">
        <v>1</v>
      </c>
      <c r="AR43" s="18">
        <f t="shared" si="1"/>
        <v>11</v>
      </c>
    </row>
    <row r="45" spans="1:44" x14ac:dyDescent="0.2">
      <c r="A45" t="s">
        <v>68</v>
      </c>
      <c r="B45">
        <v>15</v>
      </c>
    </row>
    <row r="46" spans="1:44" x14ac:dyDescent="0.2">
      <c r="A46" t="s">
        <v>12</v>
      </c>
      <c r="B46">
        <v>25</v>
      </c>
    </row>
    <row r="47" spans="1:44" x14ac:dyDescent="0.2">
      <c r="A47" t="s">
        <v>11</v>
      </c>
      <c r="B47">
        <v>49</v>
      </c>
    </row>
    <row r="48" spans="1:44" x14ac:dyDescent="0.2">
      <c r="A48" t="s">
        <v>24</v>
      </c>
      <c r="B48">
        <v>14</v>
      </c>
    </row>
    <row r="49" spans="1:2" x14ac:dyDescent="0.2">
      <c r="A49" t="s">
        <v>116</v>
      </c>
      <c r="B49">
        <v>5</v>
      </c>
    </row>
    <row r="50" spans="1:2" x14ac:dyDescent="0.2">
      <c r="A50" t="s">
        <v>115</v>
      </c>
      <c r="B50">
        <v>3</v>
      </c>
    </row>
    <row r="51" spans="1:2" x14ac:dyDescent="0.2">
      <c r="A51" t="s">
        <v>13</v>
      </c>
      <c r="B51">
        <v>2</v>
      </c>
    </row>
    <row r="61" spans="1:2" x14ac:dyDescent="0.2">
      <c r="A61" t="s">
        <v>12</v>
      </c>
      <c r="B61">
        <v>25</v>
      </c>
    </row>
    <row r="62" spans="1:2" x14ac:dyDescent="0.2">
      <c r="A62" t="s">
        <v>68</v>
      </c>
      <c r="B62">
        <v>15</v>
      </c>
    </row>
    <row r="63" spans="1:2" x14ac:dyDescent="0.2">
      <c r="A63" t="s">
        <v>24</v>
      </c>
      <c r="B63">
        <v>14</v>
      </c>
    </row>
    <row r="64" spans="1:2" x14ac:dyDescent="0.2">
      <c r="A64" t="s">
        <v>116</v>
      </c>
      <c r="B64">
        <v>5</v>
      </c>
    </row>
    <row r="65" spans="1:3" x14ac:dyDescent="0.2">
      <c r="A65" t="s">
        <v>115</v>
      </c>
      <c r="B65">
        <v>3</v>
      </c>
    </row>
    <row r="66" spans="1:3" x14ac:dyDescent="0.2">
      <c r="A66" t="s">
        <v>13</v>
      </c>
      <c r="B66">
        <v>2</v>
      </c>
    </row>
    <row r="71" spans="1:3" x14ac:dyDescent="0.2">
      <c r="A71" s="19" t="s">
        <v>117</v>
      </c>
    </row>
    <row r="72" spans="1:3" x14ac:dyDescent="0.2">
      <c r="A72" t="s">
        <v>68</v>
      </c>
      <c r="B72">
        <v>15</v>
      </c>
    </row>
    <row r="73" spans="1:3" x14ac:dyDescent="0.2">
      <c r="A73" t="s">
        <v>12</v>
      </c>
      <c r="B73">
        <v>12</v>
      </c>
    </row>
    <row r="74" spans="1:3" x14ac:dyDescent="0.2">
      <c r="A74" t="s">
        <v>11</v>
      </c>
      <c r="B74">
        <v>24</v>
      </c>
      <c r="C74">
        <f t="shared" ref="C74:C80" si="9">B74/41*100</f>
        <v>58.536585365853654</v>
      </c>
    </row>
    <row r="75" spans="1:3" x14ac:dyDescent="0.2">
      <c r="A75" t="s">
        <v>24</v>
      </c>
      <c r="B75">
        <v>14</v>
      </c>
      <c r="C75">
        <f t="shared" si="9"/>
        <v>34.146341463414636</v>
      </c>
    </row>
    <row r="76" spans="1:3" x14ac:dyDescent="0.2">
      <c r="A76" t="s">
        <v>116</v>
      </c>
      <c r="B76">
        <v>5</v>
      </c>
      <c r="C76">
        <f t="shared" si="9"/>
        <v>12.195121951219512</v>
      </c>
    </row>
    <row r="77" spans="1:3" x14ac:dyDescent="0.2">
      <c r="A77" t="s">
        <v>115</v>
      </c>
      <c r="B77">
        <v>3</v>
      </c>
      <c r="C77">
        <f t="shared" si="9"/>
        <v>7.3170731707317067</v>
      </c>
    </row>
    <row r="78" spans="1:3" ht="17" thickBot="1" x14ac:dyDescent="0.25">
      <c r="A78" t="s">
        <v>13</v>
      </c>
      <c r="B78">
        <v>2</v>
      </c>
      <c r="C78">
        <f t="shared" si="9"/>
        <v>4.8780487804878048</v>
      </c>
    </row>
    <row r="79" spans="1:3" x14ac:dyDescent="0.2">
      <c r="A79" s="2" t="s">
        <v>21</v>
      </c>
      <c r="B79">
        <v>28</v>
      </c>
      <c r="C79">
        <f t="shared" si="9"/>
        <v>68.292682926829272</v>
      </c>
    </row>
    <row r="80" spans="1:3" ht="17" thickBot="1" x14ac:dyDescent="0.25">
      <c r="A80" s="5" t="s">
        <v>22</v>
      </c>
      <c r="B80">
        <v>8</v>
      </c>
      <c r="C80">
        <f t="shared" si="9"/>
        <v>19.512195121951219</v>
      </c>
    </row>
    <row r="82" spans="3:3" x14ac:dyDescent="0.2">
      <c r="C82">
        <f>SUM(C74:C75)</f>
        <v>92.682926829268297</v>
      </c>
    </row>
    <row r="83" spans="3:3" x14ac:dyDescent="0.2">
      <c r="C83">
        <f>SUM(C76:C78)</f>
        <v>24.390243902439025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8"/>
  <sheetViews>
    <sheetView topLeftCell="A15" workbookViewId="0">
      <selection activeCell="AR30" sqref="AR30"/>
    </sheetView>
  </sheetViews>
  <sheetFormatPr baseColWidth="10" defaultRowHeight="16" x14ac:dyDescent="0.2"/>
  <cols>
    <col min="1" max="1" width="41.1640625" bestFit="1" customWidth="1"/>
    <col min="2" max="2" width="7.1640625" bestFit="1" customWidth="1"/>
    <col min="3" max="3" width="8.1640625" customWidth="1"/>
    <col min="4" max="5" width="2.1640625" bestFit="1" customWidth="1"/>
    <col min="6" max="6" width="3" customWidth="1"/>
    <col min="7" max="7" width="3.83203125" customWidth="1"/>
    <col min="8" max="10" width="2.1640625" bestFit="1" customWidth="1"/>
    <col min="11" max="42" width="3.1640625" bestFit="1" customWidth="1"/>
  </cols>
  <sheetData>
    <row r="1" spans="1:43" ht="17" thickBot="1" x14ac:dyDescent="0.25">
      <c r="A1" s="2"/>
      <c r="B1" s="7" t="s">
        <v>20</v>
      </c>
      <c r="C1" s="8">
        <v>2</v>
      </c>
      <c r="D1" s="8">
        <f>1+C1</f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>
        <v>27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24">
        <v>41</v>
      </c>
    </row>
    <row r="2" spans="1:43" x14ac:dyDescent="0.2">
      <c r="A2" s="68" t="s">
        <v>25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23"/>
      <c r="AQ2">
        <f>SUM(B2:AP2)</f>
        <v>1</v>
      </c>
    </row>
    <row r="3" spans="1:43" x14ac:dyDescent="0.2">
      <c r="A3" s="69" t="s">
        <v>26</v>
      </c>
      <c r="B3" s="1"/>
      <c r="C3" s="1"/>
      <c r="D3" s="1"/>
      <c r="E3" s="1"/>
      <c r="F3" s="1">
        <v>1</v>
      </c>
      <c r="G3" s="1"/>
      <c r="H3" s="1"/>
      <c r="I3" s="1">
        <v>1</v>
      </c>
      <c r="J3" s="1"/>
      <c r="K3" s="1"/>
      <c r="L3" s="1"/>
      <c r="M3" s="1"/>
      <c r="N3" s="1">
        <v>1</v>
      </c>
      <c r="O3" s="1"/>
      <c r="P3" s="1"/>
      <c r="Q3" s="1">
        <v>1</v>
      </c>
      <c r="R3" s="1">
        <v>1</v>
      </c>
      <c r="S3" s="1"/>
      <c r="T3" s="1">
        <v>1</v>
      </c>
      <c r="U3" s="1"/>
      <c r="V3" s="1"/>
      <c r="W3" s="1"/>
      <c r="X3" s="1"/>
      <c r="Y3" s="1"/>
      <c r="Z3" s="1"/>
      <c r="AA3" s="1"/>
      <c r="AB3" s="1">
        <v>1</v>
      </c>
      <c r="AC3" s="1"/>
      <c r="AD3" s="1"/>
      <c r="AE3" s="1"/>
      <c r="AF3" s="1"/>
      <c r="AG3" s="1"/>
      <c r="AH3" s="1"/>
      <c r="AI3" s="1"/>
      <c r="AJ3" s="1"/>
      <c r="AK3" s="1">
        <v>1</v>
      </c>
      <c r="AL3" s="1"/>
      <c r="AM3" s="1"/>
      <c r="AN3" s="1"/>
      <c r="AO3" s="1"/>
      <c r="AP3" s="23"/>
      <c r="AQ3">
        <f t="shared" ref="AQ3:AQ23" si="0">SUM(B3:AP3)</f>
        <v>8</v>
      </c>
    </row>
    <row r="4" spans="1:43" x14ac:dyDescent="0.2">
      <c r="A4" s="69" t="s">
        <v>27</v>
      </c>
      <c r="B4" s="1"/>
      <c r="C4" s="1"/>
      <c r="D4" s="1"/>
      <c r="E4" s="1"/>
      <c r="F4" s="1"/>
      <c r="G4" s="1"/>
      <c r="H4" s="1"/>
      <c r="I4" s="1"/>
      <c r="J4" s="1"/>
      <c r="K4" s="1">
        <v>1</v>
      </c>
      <c r="L4" s="1">
        <v>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23"/>
      <c r="AQ4">
        <f t="shared" si="0"/>
        <v>2</v>
      </c>
    </row>
    <row r="5" spans="1:43" x14ac:dyDescent="0.2">
      <c r="A5" s="69" t="s">
        <v>28</v>
      </c>
      <c r="B5" s="1"/>
      <c r="C5" s="1"/>
      <c r="D5" s="1"/>
      <c r="E5" s="1"/>
      <c r="F5" s="1"/>
      <c r="G5" s="1"/>
      <c r="H5" s="1"/>
      <c r="I5" s="1"/>
      <c r="J5" s="1"/>
      <c r="K5" s="1"/>
      <c r="L5" s="1">
        <v>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23"/>
      <c r="AQ5">
        <f t="shared" si="0"/>
        <v>1</v>
      </c>
    </row>
    <row r="6" spans="1:43" x14ac:dyDescent="0.2">
      <c r="A6" s="69" t="s">
        <v>29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v>1</v>
      </c>
      <c r="O6" s="1"/>
      <c r="P6" s="1"/>
      <c r="Q6" s="1"/>
      <c r="R6" s="1"/>
      <c r="S6" s="1"/>
      <c r="T6" s="1"/>
      <c r="U6" s="1"/>
      <c r="V6" s="1">
        <v>1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23">
        <v>1</v>
      </c>
      <c r="AQ6">
        <f t="shared" si="0"/>
        <v>3</v>
      </c>
    </row>
    <row r="7" spans="1:43" x14ac:dyDescent="0.2">
      <c r="A7" s="69" t="s">
        <v>30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>
        <v>1</v>
      </c>
      <c r="R7" s="1">
        <v>1</v>
      </c>
      <c r="S7" s="1"/>
      <c r="T7" s="1">
        <v>1</v>
      </c>
      <c r="U7" s="1">
        <v>1</v>
      </c>
      <c r="V7" s="1"/>
      <c r="W7" s="1"/>
      <c r="X7" s="1"/>
      <c r="Y7" s="1"/>
      <c r="Z7" s="1">
        <v>1</v>
      </c>
      <c r="AA7" s="1"/>
      <c r="AB7" s="1"/>
      <c r="AC7" s="1">
        <v>1</v>
      </c>
      <c r="AD7" s="1">
        <v>1</v>
      </c>
      <c r="AE7" s="1"/>
      <c r="AF7" s="1">
        <v>1</v>
      </c>
      <c r="AG7" s="1"/>
      <c r="AH7" s="1">
        <v>1</v>
      </c>
      <c r="AI7" s="1"/>
      <c r="AJ7" s="1"/>
      <c r="AK7" s="1">
        <v>1</v>
      </c>
      <c r="AL7" s="1"/>
      <c r="AM7" s="1">
        <v>1</v>
      </c>
      <c r="AN7" s="1"/>
      <c r="AO7" s="1"/>
      <c r="AP7" s="23"/>
      <c r="AQ7">
        <f t="shared" si="0"/>
        <v>11</v>
      </c>
    </row>
    <row r="8" spans="1:43" x14ac:dyDescent="0.2">
      <c r="A8" s="69" t="s">
        <v>31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>
        <v>1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23">
        <v>1</v>
      </c>
      <c r="AQ8">
        <f t="shared" si="0"/>
        <v>2</v>
      </c>
    </row>
    <row r="9" spans="1:43" x14ac:dyDescent="0.2">
      <c r="A9" s="70" t="s">
        <v>32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>
        <v>1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23"/>
      <c r="AQ9">
        <f t="shared" si="0"/>
        <v>1</v>
      </c>
    </row>
    <row r="10" spans="1:43" x14ac:dyDescent="0.2">
      <c r="A10" s="69" t="s">
        <v>33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>
        <v>1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23"/>
      <c r="AQ10">
        <f t="shared" si="0"/>
        <v>1</v>
      </c>
    </row>
    <row r="11" spans="1:43" x14ac:dyDescent="0.2">
      <c r="A11" s="70" t="s">
        <v>34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>
        <v>1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23"/>
      <c r="AQ11">
        <f t="shared" si="0"/>
        <v>1</v>
      </c>
    </row>
    <row r="12" spans="1:43" x14ac:dyDescent="0.2">
      <c r="A12" s="70" t="s">
        <v>35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1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23"/>
      <c r="AQ12">
        <f t="shared" si="0"/>
        <v>1</v>
      </c>
    </row>
    <row r="13" spans="1:43" x14ac:dyDescent="0.2">
      <c r="A13" s="70" t="s">
        <v>36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1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23"/>
      <c r="AQ13">
        <f t="shared" si="0"/>
        <v>1</v>
      </c>
    </row>
    <row r="14" spans="1:43" x14ac:dyDescent="0.2">
      <c r="A14" s="71" t="s">
        <v>37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>
        <v>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23"/>
      <c r="AQ14">
        <f t="shared" si="0"/>
        <v>1</v>
      </c>
    </row>
    <row r="15" spans="1:43" x14ac:dyDescent="0.2">
      <c r="A15" s="71" t="s">
        <v>38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>
        <v>1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23"/>
      <c r="AQ15">
        <f t="shared" si="0"/>
        <v>1</v>
      </c>
    </row>
    <row r="16" spans="1:43" x14ac:dyDescent="0.2">
      <c r="A16" s="71" t="s">
        <v>39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>
        <v>1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23"/>
      <c r="AQ16">
        <f t="shared" si="0"/>
        <v>1</v>
      </c>
    </row>
    <row r="17" spans="1:43" x14ac:dyDescent="0.2">
      <c r="A17" s="71" t="s">
        <v>40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>
        <v>1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23"/>
      <c r="AQ17">
        <f t="shared" si="0"/>
        <v>1</v>
      </c>
    </row>
    <row r="18" spans="1:43" x14ac:dyDescent="0.2">
      <c r="A18" s="70" t="s">
        <v>41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1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v>1</v>
      </c>
      <c r="AH18" s="1"/>
      <c r="AI18" s="1"/>
      <c r="AJ18" s="1"/>
      <c r="AK18" s="1"/>
      <c r="AL18" s="1"/>
      <c r="AM18" s="1"/>
      <c r="AN18" s="1"/>
      <c r="AO18" s="1"/>
      <c r="AP18" s="23"/>
      <c r="AQ18">
        <f t="shared" si="0"/>
        <v>2</v>
      </c>
    </row>
    <row r="19" spans="1:43" x14ac:dyDescent="0.2">
      <c r="A19" s="70" t="s">
        <v>42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>
        <v>1</v>
      </c>
      <c r="W19" s="1"/>
      <c r="X19" s="1"/>
      <c r="Y19" s="1"/>
      <c r="Z19" s="1">
        <v>1</v>
      </c>
      <c r="AA19" s="1"/>
      <c r="AB19" s="1"/>
      <c r="AC19" s="1"/>
      <c r="AD19" s="1"/>
      <c r="AE19" s="1"/>
      <c r="AF19" s="1">
        <v>1</v>
      </c>
      <c r="AG19" s="1"/>
      <c r="AH19" s="1"/>
      <c r="AI19" s="1"/>
      <c r="AJ19" s="1"/>
      <c r="AK19" s="1"/>
      <c r="AL19" s="1"/>
      <c r="AM19" s="1">
        <v>1</v>
      </c>
      <c r="AN19" s="1"/>
      <c r="AO19" s="1"/>
      <c r="AP19" s="23"/>
      <c r="AQ19">
        <f t="shared" si="0"/>
        <v>4</v>
      </c>
    </row>
    <row r="20" spans="1:43" x14ac:dyDescent="0.2">
      <c r="A20" s="70" t="s">
        <v>43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>
        <v>1</v>
      </c>
      <c r="Y20" s="1">
        <v>1</v>
      </c>
      <c r="Z20" s="1"/>
      <c r="AA20" s="1"/>
      <c r="AB20" s="1">
        <v>1</v>
      </c>
      <c r="AC20" s="1"/>
      <c r="AD20" s="1"/>
      <c r="AE20" s="1"/>
      <c r="AF20" s="1"/>
      <c r="AG20" s="1"/>
      <c r="AH20" s="1"/>
      <c r="AI20" s="1"/>
      <c r="AJ20" s="1"/>
      <c r="AK20" s="1">
        <v>1</v>
      </c>
      <c r="AL20" s="1"/>
      <c r="AM20" s="1"/>
      <c r="AN20" s="1"/>
      <c r="AO20" s="1"/>
      <c r="AP20" s="23"/>
      <c r="AQ20">
        <f t="shared" si="0"/>
        <v>4</v>
      </c>
    </row>
    <row r="21" spans="1:43" x14ac:dyDescent="0.2">
      <c r="A21" s="70" t="s">
        <v>44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>
        <v>1</v>
      </c>
      <c r="AN21" s="1"/>
      <c r="AO21" s="1"/>
      <c r="AP21" s="23"/>
      <c r="AQ21">
        <f t="shared" si="0"/>
        <v>1</v>
      </c>
    </row>
    <row r="22" spans="1:43" ht="17" thickBot="1" x14ac:dyDescent="0.25">
      <c r="A22" s="72" t="s">
        <v>45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/>
      <c r="AE22" s="6"/>
      <c r="AF22" s="6"/>
      <c r="AG22" s="6"/>
      <c r="AH22" s="6">
        <v>1</v>
      </c>
      <c r="AI22" s="6"/>
      <c r="AJ22" s="6"/>
      <c r="AK22" s="6"/>
      <c r="AL22" s="6"/>
      <c r="AM22" s="6"/>
      <c r="AN22" s="6"/>
      <c r="AO22" s="6"/>
      <c r="AP22" s="22"/>
      <c r="AQ22">
        <f t="shared" si="0"/>
        <v>2</v>
      </c>
    </row>
    <row r="23" spans="1:43" x14ac:dyDescent="0.2">
      <c r="AQ23">
        <f t="shared" si="0"/>
        <v>0</v>
      </c>
    </row>
    <row r="28" spans="1:43" x14ac:dyDescent="0.2">
      <c r="A28" s="26" t="s">
        <v>194</v>
      </c>
      <c r="B28" s="26">
        <v>17</v>
      </c>
      <c r="C28">
        <f>B28/41*100</f>
        <v>41.463414634146339</v>
      </c>
    </row>
    <row r="29" spans="1:43" x14ac:dyDescent="0.2">
      <c r="A29" s="26" t="s">
        <v>182</v>
      </c>
      <c r="B29" s="26">
        <v>11</v>
      </c>
      <c r="C29">
        <f t="shared" ref="C29:C40" si="1">B29/41*100</f>
        <v>26.829268292682929</v>
      </c>
    </row>
    <row r="30" spans="1:43" x14ac:dyDescent="0.2">
      <c r="A30" s="26" t="s">
        <v>195</v>
      </c>
      <c r="B30" s="26">
        <v>4</v>
      </c>
      <c r="C30">
        <f t="shared" si="1"/>
        <v>9.7560975609756095</v>
      </c>
    </row>
    <row r="31" spans="1:43" x14ac:dyDescent="0.2">
      <c r="A31" s="26" t="s">
        <v>185</v>
      </c>
      <c r="B31" s="26">
        <v>4</v>
      </c>
      <c r="C31">
        <f t="shared" si="1"/>
        <v>9.7560975609756095</v>
      </c>
    </row>
    <row r="32" spans="1:43" x14ac:dyDescent="0.2">
      <c r="A32" s="26" t="s">
        <v>183</v>
      </c>
      <c r="B32" s="26">
        <v>3</v>
      </c>
      <c r="C32">
        <f t="shared" si="1"/>
        <v>7.3170731707317067</v>
      </c>
    </row>
    <row r="33" spans="1:3" x14ac:dyDescent="0.2">
      <c r="A33" s="26" t="s">
        <v>184</v>
      </c>
      <c r="B33" s="26">
        <v>3</v>
      </c>
      <c r="C33">
        <f t="shared" si="1"/>
        <v>7.3170731707317067</v>
      </c>
    </row>
    <row r="34" spans="1:3" x14ac:dyDescent="0.2">
      <c r="A34" s="26" t="s">
        <v>196</v>
      </c>
      <c r="B34" s="26">
        <v>2</v>
      </c>
      <c r="C34">
        <f t="shared" si="1"/>
        <v>4.8780487804878048</v>
      </c>
    </row>
    <row r="35" spans="1:3" x14ac:dyDescent="0.2">
      <c r="A35" s="26" t="s">
        <v>186</v>
      </c>
      <c r="B35" s="26">
        <v>1</v>
      </c>
      <c r="C35">
        <f t="shared" si="1"/>
        <v>2.4390243902439024</v>
      </c>
    </row>
    <row r="36" spans="1:3" x14ac:dyDescent="0.2">
      <c r="A36" s="26" t="s">
        <v>191</v>
      </c>
      <c r="B36" s="26">
        <v>1</v>
      </c>
      <c r="C36">
        <f t="shared" si="1"/>
        <v>2.4390243902439024</v>
      </c>
    </row>
    <row r="37" spans="1:3" x14ac:dyDescent="0.2">
      <c r="A37" s="26" t="s">
        <v>187</v>
      </c>
      <c r="B37" s="26">
        <v>1</v>
      </c>
      <c r="C37">
        <f t="shared" si="1"/>
        <v>2.4390243902439024</v>
      </c>
    </row>
    <row r="38" spans="1:3" x14ac:dyDescent="0.2">
      <c r="A38" s="26" t="s">
        <v>188</v>
      </c>
      <c r="B38" s="26">
        <v>1</v>
      </c>
      <c r="C38">
        <f t="shared" si="1"/>
        <v>2.4390243902439024</v>
      </c>
    </row>
    <row r="39" spans="1:3" x14ac:dyDescent="0.2">
      <c r="A39" s="26" t="s">
        <v>189</v>
      </c>
      <c r="B39" s="26">
        <v>1</v>
      </c>
      <c r="C39">
        <f t="shared" si="1"/>
        <v>2.4390243902439024</v>
      </c>
    </row>
    <row r="40" spans="1:3" x14ac:dyDescent="0.2">
      <c r="A40" s="26" t="s">
        <v>190</v>
      </c>
      <c r="B40" s="26">
        <v>1</v>
      </c>
      <c r="C40">
        <f t="shared" si="1"/>
        <v>2.4390243902439024</v>
      </c>
    </row>
    <row r="44" spans="1:3" x14ac:dyDescent="0.2">
      <c r="B44">
        <f>18/41*100</f>
        <v>43.902439024390247</v>
      </c>
    </row>
    <row r="45" spans="1:3" x14ac:dyDescent="0.2">
      <c r="B45">
        <f>18/41*100</f>
        <v>43.902439024390247</v>
      </c>
    </row>
    <row r="46" spans="1:3" x14ac:dyDescent="0.2">
      <c r="A46" t="s">
        <v>193</v>
      </c>
      <c r="B46" s="15">
        <f>100-B45</f>
        <v>56.097560975609753</v>
      </c>
    </row>
    <row r="49" spans="1:3" ht="17" thickBot="1" x14ac:dyDescent="0.25"/>
    <row r="50" spans="1:3" x14ac:dyDescent="0.2">
      <c r="A50" s="27" t="s">
        <v>194</v>
      </c>
      <c r="B50" s="28">
        <v>17</v>
      </c>
      <c r="C50" s="21">
        <f>B50/41*100</f>
        <v>41.463414634146339</v>
      </c>
    </row>
    <row r="51" spans="1:3" x14ac:dyDescent="0.2">
      <c r="A51" s="29" t="s">
        <v>182</v>
      </c>
      <c r="B51" s="30">
        <v>11</v>
      </c>
      <c r="C51" s="23">
        <f t="shared" ref="C51:C62" si="2">B51/41*100</f>
        <v>26.829268292682929</v>
      </c>
    </row>
    <row r="52" spans="1:3" x14ac:dyDescent="0.2">
      <c r="A52" s="29" t="s">
        <v>195</v>
      </c>
      <c r="B52" s="30">
        <v>4</v>
      </c>
      <c r="C52" s="23">
        <f t="shared" si="2"/>
        <v>9.7560975609756095</v>
      </c>
    </row>
    <row r="53" spans="1:3" x14ac:dyDescent="0.2">
      <c r="A53" s="29" t="s">
        <v>196</v>
      </c>
      <c r="B53" s="30">
        <v>2</v>
      </c>
      <c r="C53" s="23">
        <f t="shared" si="2"/>
        <v>4.8780487804878048</v>
      </c>
    </row>
    <row r="54" spans="1:3" ht="17" thickBot="1" x14ac:dyDescent="0.25">
      <c r="A54" s="31" t="s">
        <v>185</v>
      </c>
      <c r="B54" s="32">
        <v>4</v>
      </c>
      <c r="C54" s="22">
        <f t="shared" si="2"/>
        <v>9.7560975609756095</v>
      </c>
    </row>
    <row r="55" spans="1:3" x14ac:dyDescent="0.2">
      <c r="A55" s="27" t="s">
        <v>186</v>
      </c>
      <c r="B55" s="28">
        <v>1</v>
      </c>
      <c r="C55" s="21">
        <f t="shared" si="2"/>
        <v>2.4390243902439024</v>
      </c>
    </row>
    <row r="56" spans="1:3" x14ac:dyDescent="0.2">
      <c r="A56" s="29" t="s">
        <v>191</v>
      </c>
      <c r="B56" s="30">
        <v>1</v>
      </c>
      <c r="C56" s="23">
        <f t="shared" si="2"/>
        <v>2.4390243902439024</v>
      </c>
    </row>
    <row r="57" spans="1:3" x14ac:dyDescent="0.2">
      <c r="A57" s="29" t="s">
        <v>187</v>
      </c>
      <c r="B57" s="30">
        <v>1</v>
      </c>
      <c r="C57" s="23">
        <f t="shared" si="2"/>
        <v>2.4390243902439024</v>
      </c>
    </row>
    <row r="58" spans="1:3" x14ac:dyDescent="0.2">
      <c r="A58" s="29" t="s">
        <v>188</v>
      </c>
      <c r="B58" s="30">
        <v>1</v>
      </c>
      <c r="C58" s="23">
        <f t="shared" si="2"/>
        <v>2.4390243902439024</v>
      </c>
    </row>
    <row r="59" spans="1:3" x14ac:dyDescent="0.2">
      <c r="A59" s="29" t="s">
        <v>189</v>
      </c>
      <c r="B59" s="30">
        <v>1</v>
      </c>
      <c r="C59" s="23">
        <f t="shared" si="2"/>
        <v>2.4390243902439024</v>
      </c>
    </row>
    <row r="60" spans="1:3" ht="17" thickBot="1" x14ac:dyDescent="0.25">
      <c r="A60" s="31" t="s">
        <v>190</v>
      </c>
      <c r="B60" s="32">
        <v>1</v>
      </c>
      <c r="C60" s="22">
        <f t="shared" si="2"/>
        <v>2.4390243902439024</v>
      </c>
    </row>
    <row r="61" spans="1:3" x14ac:dyDescent="0.2">
      <c r="A61" s="27" t="s">
        <v>183</v>
      </c>
      <c r="B61" s="28">
        <v>3</v>
      </c>
      <c r="C61" s="21">
        <f t="shared" si="2"/>
        <v>7.3170731707317067</v>
      </c>
    </row>
    <row r="62" spans="1:3" ht="17" thickBot="1" x14ac:dyDescent="0.25">
      <c r="A62" s="31" t="s">
        <v>184</v>
      </c>
      <c r="B62" s="32">
        <v>3</v>
      </c>
      <c r="C62" s="22">
        <f t="shared" si="2"/>
        <v>7.3170731707317067</v>
      </c>
    </row>
    <row r="65" spans="1:3" ht="17" thickBot="1" x14ac:dyDescent="0.25"/>
    <row r="66" spans="1:3" x14ac:dyDescent="0.2">
      <c r="A66" s="2" t="s">
        <v>197</v>
      </c>
      <c r="B66" s="3">
        <v>22</v>
      </c>
      <c r="C66" s="21">
        <f>B66/41*100</f>
        <v>53.658536585365859</v>
      </c>
    </row>
    <row r="67" spans="1:3" x14ac:dyDescent="0.2">
      <c r="A67" s="4" t="s">
        <v>199</v>
      </c>
      <c r="B67" s="1">
        <v>3</v>
      </c>
      <c r="C67" s="23">
        <f>B67/41*100</f>
        <v>7.3170731707317067</v>
      </c>
    </row>
    <row r="68" spans="1:3" ht="17" thickBot="1" x14ac:dyDescent="0.25">
      <c r="A68" s="5" t="s">
        <v>198</v>
      </c>
      <c r="B68" s="6">
        <v>2</v>
      </c>
      <c r="C68" s="22">
        <f>B68/41*100</f>
        <v>4.8780487804878048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0"/>
  <sheetViews>
    <sheetView topLeftCell="K1" zoomScale="93" zoomScaleNormal="93" workbookViewId="0">
      <selection activeCell="G11" sqref="G11"/>
    </sheetView>
  </sheetViews>
  <sheetFormatPr baseColWidth="10" defaultRowHeight="16" x14ac:dyDescent="0.2"/>
  <cols>
    <col min="1" max="1" width="37.83203125" style="33" bestFit="1" customWidth="1"/>
    <col min="2" max="2" width="14.5" style="33" bestFit="1" customWidth="1"/>
    <col min="3" max="3" width="7.1640625" style="20" bestFit="1" customWidth="1"/>
    <col min="4" max="6" width="2.33203125" style="20" bestFit="1" customWidth="1"/>
    <col min="7" max="7" width="3" style="20" customWidth="1"/>
    <col min="8" max="8" width="3.83203125" style="20" customWidth="1"/>
    <col min="9" max="9" width="2.33203125" style="20" bestFit="1" customWidth="1"/>
    <col min="10" max="11" width="3.33203125" style="20" bestFit="1" customWidth="1"/>
    <col min="12" max="12" width="5.33203125" style="20" bestFit="1" customWidth="1"/>
    <col min="13" max="13" width="3.33203125" style="20" bestFit="1" customWidth="1"/>
    <col min="14" max="14" width="10.6640625" style="20" customWidth="1"/>
    <col min="15" max="16" width="5.33203125" style="20" bestFit="1" customWidth="1"/>
    <col min="17" max="17" width="3.33203125" style="20" bestFit="1" customWidth="1"/>
    <col min="18" max="19" width="6.33203125" style="20" bestFit="1" customWidth="1"/>
    <col min="20" max="20" width="5.33203125" style="20" bestFit="1" customWidth="1"/>
    <col min="21" max="22" width="6.33203125" style="20" bestFit="1" customWidth="1"/>
    <col min="23" max="23" width="3.33203125" style="20" bestFit="1" customWidth="1"/>
    <col min="24" max="28" width="6.33203125" style="20" bestFit="1" customWidth="1"/>
    <col min="29" max="29" width="5.33203125" style="20" bestFit="1" customWidth="1"/>
    <col min="30" max="31" width="3.33203125" style="20" bestFit="1" customWidth="1"/>
    <col min="32" max="32" width="6.33203125" style="20" bestFit="1" customWidth="1"/>
    <col min="33" max="33" width="5.33203125" style="20" bestFit="1" customWidth="1"/>
    <col min="34" max="34" width="5.6640625" style="20" customWidth="1"/>
    <col min="35" max="35" width="6.33203125" style="20" bestFit="1" customWidth="1"/>
    <col min="36" max="36" width="5.33203125" style="20" bestFit="1" customWidth="1"/>
    <col min="37" max="37" width="6.33203125" style="20" bestFit="1" customWidth="1"/>
    <col min="38" max="38" width="5.33203125" style="20" bestFit="1" customWidth="1"/>
    <col min="39" max="39" width="6.33203125" style="20" bestFit="1" customWidth="1"/>
    <col min="40" max="40" width="5.33203125" style="20" bestFit="1" customWidth="1"/>
    <col min="41" max="43" width="3.33203125" style="20" bestFit="1" customWidth="1"/>
    <col min="44" max="46" width="11" style="20" bestFit="1" customWidth="1"/>
    <col min="47" max="16384" width="10.83203125" style="20"/>
  </cols>
  <sheetData>
    <row r="1" spans="1:44" ht="17" thickBot="1" x14ac:dyDescent="0.25">
      <c r="A1" s="36"/>
      <c r="B1" s="37"/>
      <c r="C1" s="73" t="s">
        <v>20</v>
      </c>
      <c r="D1" s="55">
        <v>2</v>
      </c>
      <c r="E1" s="55">
        <f>1+D1</f>
        <v>3</v>
      </c>
      <c r="F1" s="55">
        <v>4</v>
      </c>
      <c r="G1" s="55">
        <v>5</v>
      </c>
      <c r="H1" s="55">
        <v>6</v>
      </c>
      <c r="I1" s="55">
        <v>7</v>
      </c>
      <c r="J1" s="55">
        <v>8</v>
      </c>
      <c r="K1" s="55">
        <v>9</v>
      </c>
      <c r="L1" s="55">
        <v>10</v>
      </c>
      <c r="M1" s="55">
        <v>11</v>
      </c>
      <c r="N1" s="55">
        <v>12</v>
      </c>
      <c r="O1" s="55">
        <v>13</v>
      </c>
      <c r="P1" s="55">
        <v>14</v>
      </c>
      <c r="Q1" s="55">
        <v>15</v>
      </c>
      <c r="R1" s="55">
        <v>16</v>
      </c>
      <c r="S1" s="55">
        <v>17</v>
      </c>
      <c r="T1" s="55">
        <v>18</v>
      </c>
      <c r="U1" s="55">
        <v>19</v>
      </c>
      <c r="V1" s="55">
        <v>20</v>
      </c>
      <c r="W1" s="55">
        <v>21</v>
      </c>
      <c r="X1" s="55">
        <v>22</v>
      </c>
      <c r="Y1" s="55">
        <v>23</v>
      </c>
      <c r="Z1" s="55">
        <v>24</v>
      </c>
      <c r="AA1" s="55">
        <v>25</v>
      </c>
      <c r="AB1" s="55">
        <v>26</v>
      </c>
      <c r="AC1" s="55">
        <v>27</v>
      </c>
      <c r="AD1" s="55">
        <v>28</v>
      </c>
      <c r="AE1" s="55">
        <v>29</v>
      </c>
      <c r="AF1" s="55">
        <v>30</v>
      </c>
      <c r="AG1" s="55">
        <v>31</v>
      </c>
      <c r="AH1" s="55">
        <v>32</v>
      </c>
      <c r="AI1" s="55">
        <v>33</v>
      </c>
      <c r="AJ1" s="55">
        <v>34</v>
      </c>
      <c r="AK1" s="55">
        <v>35</v>
      </c>
      <c r="AL1" s="55">
        <v>36</v>
      </c>
      <c r="AM1" s="55">
        <v>37</v>
      </c>
      <c r="AN1" s="55">
        <v>38</v>
      </c>
      <c r="AO1" s="55">
        <v>39</v>
      </c>
      <c r="AP1" s="55">
        <v>40</v>
      </c>
      <c r="AQ1" s="56">
        <v>41</v>
      </c>
      <c r="AR1" s="39" t="s">
        <v>192</v>
      </c>
    </row>
    <row r="2" spans="1:44" x14ac:dyDescent="0.2">
      <c r="A2" s="36" t="s">
        <v>46</v>
      </c>
      <c r="B2" s="59" t="s">
        <v>202</v>
      </c>
      <c r="C2" s="42"/>
      <c r="D2" s="42"/>
      <c r="E2" s="42"/>
      <c r="F2" s="42"/>
      <c r="G2" s="42">
        <v>1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3">
        <f>SUM(C2:AQ2)</f>
        <v>1</v>
      </c>
    </row>
    <row r="3" spans="1:44" x14ac:dyDescent="0.2">
      <c r="A3" s="40" t="s">
        <v>47</v>
      </c>
      <c r="B3" s="60" t="s">
        <v>206</v>
      </c>
      <c r="C3" s="42"/>
      <c r="D3" s="42"/>
      <c r="E3" s="42"/>
      <c r="F3" s="42"/>
      <c r="G3" s="42">
        <v>1</v>
      </c>
      <c r="H3" s="42"/>
      <c r="I3" s="42"/>
      <c r="J3" s="42">
        <v>1</v>
      </c>
      <c r="K3" s="42"/>
      <c r="L3" s="42"/>
      <c r="M3" s="42"/>
      <c r="N3" s="42"/>
      <c r="O3" s="42"/>
      <c r="P3" s="42">
        <v>1</v>
      </c>
      <c r="Q3" s="42">
        <v>1</v>
      </c>
      <c r="R3" s="42"/>
      <c r="S3" s="42"/>
      <c r="T3" s="42"/>
      <c r="U3" s="42"/>
      <c r="V3" s="42"/>
      <c r="W3" s="42">
        <v>1</v>
      </c>
      <c r="X3" s="42">
        <v>1</v>
      </c>
      <c r="Y3" s="42"/>
      <c r="Z3" s="42"/>
      <c r="AA3" s="42"/>
      <c r="AB3" s="42"/>
      <c r="AC3" s="42"/>
      <c r="AD3" s="42"/>
      <c r="AE3" s="42">
        <v>1</v>
      </c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>
        <v>1</v>
      </c>
      <c r="AR3" s="43">
        <f t="shared" ref="AR3:AR21" si="0">SUM(C3:AQ3)</f>
        <v>8</v>
      </c>
    </row>
    <row r="4" spans="1:44" x14ac:dyDescent="0.2">
      <c r="A4" s="40" t="s">
        <v>48</v>
      </c>
      <c r="B4" s="60" t="s">
        <v>207</v>
      </c>
      <c r="C4" s="42"/>
      <c r="D4" s="42"/>
      <c r="E4" s="42"/>
      <c r="F4" s="42"/>
      <c r="G4" s="42"/>
      <c r="H4" s="42"/>
      <c r="I4" s="42"/>
      <c r="J4" s="42">
        <v>1</v>
      </c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3">
        <f t="shared" si="0"/>
        <v>1</v>
      </c>
    </row>
    <row r="5" spans="1:44" x14ac:dyDescent="0.2">
      <c r="A5" s="40" t="s">
        <v>49</v>
      </c>
      <c r="B5" s="60" t="s">
        <v>207</v>
      </c>
      <c r="C5" s="42"/>
      <c r="D5" s="42"/>
      <c r="E5" s="42"/>
      <c r="F5" s="42"/>
      <c r="G5" s="42"/>
      <c r="H5" s="42"/>
      <c r="I5" s="42"/>
      <c r="J5" s="42"/>
      <c r="K5" s="42">
        <v>1</v>
      </c>
      <c r="L5" s="42"/>
      <c r="M5" s="42"/>
      <c r="N5" s="42">
        <v>1</v>
      </c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3">
        <f t="shared" si="0"/>
        <v>2</v>
      </c>
    </row>
    <row r="6" spans="1:44" x14ac:dyDescent="0.2">
      <c r="A6" s="40" t="s">
        <v>50</v>
      </c>
      <c r="B6" s="60" t="s">
        <v>206</v>
      </c>
      <c r="C6" s="42"/>
      <c r="D6" s="42"/>
      <c r="E6" s="42"/>
      <c r="F6" s="42"/>
      <c r="G6" s="42"/>
      <c r="H6" s="42"/>
      <c r="I6" s="42"/>
      <c r="J6" s="42"/>
      <c r="K6" s="42"/>
      <c r="L6" s="42">
        <v>1</v>
      </c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>
        <v>1</v>
      </c>
      <c r="Y6" s="42"/>
      <c r="Z6" s="42"/>
      <c r="AA6" s="42"/>
      <c r="AB6" s="42"/>
      <c r="AC6" s="42"/>
      <c r="AD6" s="42"/>
      <c r="AE6" s="42">
        <v>1</v>
      </c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3">
        <f t="shared" si="0"/>
        <v>3</v>
      </c>
    </row>
    <row r="7" spans="1:44" x14ac:dyDescent="0.2">
      <c r="A7" s="40" t="s">
        <v>51</v>
      </c>
      <c r="B7" s="60" t="s">
        <v>208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>
        <v>1</v>
      </c>
      <c r="N7" s="42"/>
      <c r="O7" s="42"/>
      <c r="P7" s="42"/>
      <c r="Q7" s="42"/>
      <c r="R7" s="42">
        <v>1</v>
      </c>
      <c r="S7" s="42"/>
      <c r="T7" s="42"/>
      <c r="U7" s="42"/>
      <c r="V7" s="42"/>
      <c r="W7" s="42"/>
      <c r="X7" s="42"/>
      <c r="Y7" s="42">
        <v>1</v>
      </c>
      <c r="Z7" s="42">
        <v>1</v>
      </c>
      <c r="AA7" s="42">
        <v>1</v>
      </c>
      <c r="AB7" s="42">
        <v>1</v>
      </c>
      <c r="AC7" s="42">
        <v>1</v>
      </c>
      <c r="AD7" s="42"/>
      <c r="AE7" s="42"/>
      <c r="AF7" s="42"/>
      <c r="AG7" s="42">
        <v>1</v>
      </c>
      <c r="AH7" s="42">
        <v>1</v>
      </c>
      <c r="AI7" s="42">
        <v>1</v>
      </c>
      <c r="AJ7" s="42"/>
      <c r="AK7" s="42">
        <v>1</v>
      </c>
      <c r="AL7" s="42"/>
      <c r="AM7" s="42">
        <v>1</v>
      </c>
      <c r="AN7" s="42">
        <v>1</v>
      </c>
      <c r="AO7" s="42"/>
      <c r="AP7" s="42">
        <v>1</v>
      </c>
      <c r="AQ7" s="42"/>
      <c r="AR7" s="43">
        <f t="shared" si="0"/>
        <v>14</v>
      </c>
    </row>
    <row r="8" spans="1:44" x14ac:dyDescent="0.2">
      <c r="A8" s="40" t="s">
        <v>52</v>
      </c>
      <c r="B8" s="60" t="s">
        <v>206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>
        <v>1</v>
      </c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3">
        <f t="shared" si="0"/>
        <v>1</v>
      </c>
    </row>
    <row r="9" spans="1:44" x14ac:dyDescent="0.2">
      <c r="A9" s="44" t="s">
        <v>53</v>
      </c>
      <c r="B9" s="74" t="s">
        <v>210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>
        <v>1</v>
      </c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>
        <v>1</v>
      </c>
      <c r="AK9" s="42"/>
      <c r="AL9" s="42"/>
      <c r="AM9" s="42"/>
      <c r="AN9" s="42"/>
      <c r="AO9" s="42"/>
      <c r="AP9" s="42"/>
      <c r="AQ9" s="42"/>
      <c r="AR9" s="43">
        <f t="shared" si="0"/>
        <v>2</v>
      </c>
    </row>
    <row r="10" spans="1:44" x14ac:dyDescent="0.2">
      <c r="A10" s="40" t="s">
        <v>54</v>
      </c>
      <c r="B10" s="60" t="s">
        <v>206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>
        <v>1</v>
      </c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3">
        <f t="shared" si="0"/>
        <v>1</v>
      </c>
    </row>
    <row r="11" spans="1:44" x14ac:dyDescent="0.2">
      <c r="A11" s="40" t="s">
        <v>55</v>
      </c>
      <c r="B11" s="60" t="s">
        <v>208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>
        <v>1</v>
      </c>
      <c r="T11" s="42">
        <v>1</v>
      </c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3">
        <f t="shared" si="0"/>
        <v>2</v>
      </c>
    </row>
    <row r="12" spans="1:44" x14ac:dyDescent="0.2">
      <c r="A12" s="51" t="s">
        <v>56</v>
      </c>
      <c r="B12" s="75" t="s">
        <v>208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>
        <v>1</v>
      </c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3">
        <f t="shared" si="0"/>
        <v>1</v>
      </c>
    </row>
    <row r="13" spans="1:44" x14ac:dyDescent="0.2">
      <c r="A13" s="40" t="s">
        <v>57</v>
      </c>
      <c r="B13" s="60" t="s">
        <v>208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>
        <v>1</v>
      </c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3">
        <f t="shared" si="0"/>
        <v>1</v>
      </c>
    </row>
    <row r="14" spans="1:44" x14ac:dyDescent="0.2">
      <c r="A14" s="40" t="s">
        <v>58</v>
      </c>
      <c r="B14" s="60" t="s">
        <v>206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>
        <v>1</v>
      </c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>
        <v>1</v>
      </c>
      <c r="AR14" s="43">
        <f t="shared" si="0"/>
        <v>2</v>
      </c>
    </row>
    <row r="15" spans="1:44" x14ac:dyDescent="0.2">
      <c r="A15" s="40" t="s">
        <v>59</v>
      </c>
      <c r="B15" s="60" t="s">
        <v>210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>
        <v>1</v>
      </c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>
        <v>1</v>
      </c>
      <c r="AR15" s="43">
        <f t="shared" si="0"/>
        <v>2</v>
      </c>
    </row>
    <row r="16" spans="1:44" x14ac:dyDescent="0.2">
      <c r="A16" s="40" t="s">
        <v>60</v>
      </c>
      <c r="B16" s="60" t="s">
        <v>208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>
        <v>1</v>
      </c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>
        <v>1</v>
      </c>
      <c r="AN16" s="42"/>
      <c r="AO16" s="42">
        <v>1</v>
      </c>
      <c r="AP16" s="42">
        <v>1</v>
      </c>
      <c r="AQ16" s="42"/>
      <c r="AR16" s="43">
        <f t="shared" si="0"/>
        <v>4</v>
      </c>
    </row>
    <row r="17" spans="1:44" x14ac:dyDescent="0.2">
      <c r="A17" s="40" t="s">
        <v>61</v>
      </c>
      <c r="B17" s="60" t="s">
        <v>208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>
        <v>1</v>
      </c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>
        <v>1</v>
      </c>
      <c r="AP17" s="42"/>
      <c r="AQ17" s="42"/>
      <c r="AR17" s="43">
        <f t="shared" si="0"/>
        <v>2</v>
      </c>
    </row>
    <row r="18" spans="1:44" x14ac:dyDescent="0.2">
      <c r="A18" s="40" t="s">
        <v>209</v>
      </c>
      <c r="B18" s="60" t="s">
        <v>206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>
        <v>1</v>
      </c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3">
        <f t="shared" si="0"/>
        <v>1</v>
      </c>
    </row>
    <row r="19" spans="1:44" x14ac:dyDescent="0.2">
      <c r="A19" s="40" t="s">
        <v>62</v>
      </c>
      <c r="B19" s="60" t="s">
        <v>206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>
        <v>1</v>
      </c>
      <c r="AM19" s="42"/>
      <c r="AN19" s="42"/>
      <c r="AO19" s="42"/>
      <c r="AP19" s="42"/>
      <c r="AQ19" s="42"/>
      <c r="AR19" s="43">
        <f t="shared" si="0"/>
        <v>1</v>
      </c>
    </row>
    <row r="20" spans="1:44" ht="17" thickBot="1" x14ac:dyDescent="0.25">
      <c r="A20" s="46" t="s">
        <v>63</v>
      </c>
      <c r="B20" s="61" t="s">
        <v>206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>
        <v>1</v>
      </c>
      <c r="AR20" s="49">
        <f t="shared" si="0"/>
        <v>1</v>
      </c>
    </row>
    <row r="21" spans="1:44" x14ac:dyDescent="0.2">
      <c r="AR21" s="20">
        <f t="shared" si="0"/>
        <v>0</v>
      </c>
    </row>
    <row r="22" spans="1:44" x14ac:dyDescent="0.2">
      <c r="A22" s="33" t="s">
        <v>64</v>
      </c>
      <c r="G22" s="20">
        <v>98</v>
      </c>
      <c r="J22" s="20">
        <v>98</v>
      </c>
      <c r="K22" s="20">
        <v>86</v>
      </c>
      <c r="M22" s="20">
        <v>88</v>
      </c>
      <c r="N22" s="20">
        <v>90.45</v>
      </c>
      <c r="O22" s="20">
        <v>79.5</v>
      </c>
      <c r="P22" s="20">
        <v>88.8</v>
      </c>
      <c r="Q22" s="20">
        <v>97</v>
      </c>
      <c r="R22" s="20">
        <v>87.46</v>
      </c>
      <c r="S22" s="20">
        <v>73.06</v>
      </c>
      <c r="T22" s="20">
        <v>89.5</v>
      </c>
      <c r="U22" s="20">
        <v>82.61</v>
      </c>
      <c r="V22" s="20">
        <v>84.82</v>
      </c>
      <c r="X22" s="20">
        <v>72.25</v>
      </c>
      <c r="Y22" s="20">
        <v>84.85</v>
      </c>
      <c r="Z22" s="20">
        <v>97.06</v>
      </c>
      <c r="AA22" s="20">
        <v>78.61</v>
      </c>
      <c r="AB22" s="20">
        <v>84.81</v>
      </c>
      <c r="AC22" s="20">
        <v>76.2</v>
      </c>
      <c r="AD22" s="20">
        <v>92</v>
      </c>
      <c r="AE22" s="20">
        <v>94.31</v>
      </c>
      <c r="AF22" s="20">
        <v>95.4</v>
      </c>
      <c r="AG22" s="20">
        <v>88</v>
      </c>
      <c r="AH22" s="20">
        <v>98.97</v>
      </c>
      <c r="AI22" s="20">
        <v>77.599999999999994</v>
      </c>
      <c r="AJ22" s="20">
        <v>62.84</v>
      </c>
      <c r="AK22" s="20">
        <v>88.6</v>
      </c>
      <c r="AL22" s="20">
        <v>85.62</v>
      </c>
      <c r="AM22" s="20">
        <v>93.3</v>
      </c>
      <c r="AN22" s="20">
        <v>85</v>
      </c>
      <c r="AO22" s="20">
        <v>95</v>
      </c>
      <c r="AP22" s="20">
        <v>96</v>
      </c>
      <c r="AQ22" s="20">
        <v>87</v>
      </c>
    </row>
    <row r="23" spans="1:44" x14ac:dyDescent="0.2">
      <c r="A23" s="33" t="s">
        <v>65</v>
      </c>
      <c r="H23" s="20">
        <v>0.64</v>
      </c>
      <c r="N23" s="20">
        <v>0.91</v>
      </c>
    </row>
    <row r="24" spans="1:44" x14ac:dyDescent="0.2">
      <c r="A24" s="33" t="s">
        <v>66</v>
      </c>
      <c r="L24" s="20">
        <v>0.91</v>
      </c>
    </row>
    <row r="27" spans="1:44" ht="17" thickBot="1" x14ac:dyDescent="0.25"/>
    <row r="28" spans="1:44" x14ac:dyDescent="0.2">
      <c r="A28" s="36" t="s">
        <v>47</v>
      </c>
      <c r="B28" s="37" t="s">
        <v>206</v>
      </c>
      <c r="C28" s="38"/>
      <c r="D28" s="38"/>
      <c r="E28" s="38"/>
      <c r="F28" s="38"/>
      <c r="G28" s="38">
        <v>1</v>
      </c>
      <c r="H28" s="38"/>
      <c r="I28" s="38"/>
      <c r="J28" s="38">
        <v>1</v>
      </c>
      <c r="K28" s="38"/>
      <c r="L28" s="38"/>
      <c r="M28" s="38"/>
      <c r="N28" s="38"/>
      <c r="O28" s="38"/>
      <c r="P28" s="38">
        <v>1</v>
      </c>
      <c r="Q28" s="38">
        <v>1</v>
      </c>
      <c r="R28" s="38"/>
      <c r="S28" s="38"/>
      <c r="T28" s="38"/>
      <c r="U28" s="38"/>
      <c r="V28" s="38"/>
      <c r="W28" s="38">
        <v>1</v>
      </c>
      <c r="X28" s="38">
        <v>1</v>
      </c>
      <c r="Y28" s="38"/>
      <c r="Z28" s="38"/>
      <c r="AA28" s="38"/>
      <c r="AB28" s="38"/>
      <c r="AC28" s="38"/>
      <c r="AD28" s="38"/>
      <c r="AE28" s="38">
        <v>1</v>
      </c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>
        <v>1</v>
      </c>
      <c r="AR28" s="39">
        <f t="shared" ref="AR28:AR35" si="1">SUM(C28:AQ28)</f>
        <v>8</v>
      </c>
    </row>
    <row r="29" spans="1:44" x14ac:dyDescent="0.2">
      <c r="A29" s="40" t="s">
        <v>211</v>
      </c>
      <c r="B29" s="41" t="s">
        <v>206</v>
      </c>
      <c r="C29" s="42"/>
      <c r="D29" s="42"/>
      <c r="E29" s="42"/>
      <c r="F29" s="42"/>
      <c r="G29" s="42"/>
      <c r="H29" s="42"/>
      <c r="I29" s="42"/>
      <c r="J29" s="42"/>
      <c r="K29" s="42"/>
      <c r="L29" s="42">
        <v>1</v>
      </c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>
        <v>1</v>
      </c>
      <c r="Y29" s="42"/>
      <c r="Z29" s="42"/>
      <c r="AA29" s="42"/>
      <c r="AB29" s="42"/>
      <c r="AC29" s="42"/>
      <c r="AD29" s="42"/>
      <c r="AE29" s="42">
        <v>1</v>
      </c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3">
        <f t="shared" si="1"/>
        <v>3</v>
      </c>
    </row>
    <row r="30" spans="1:44" x14ac:dyDescent="0.2">
      <c r="A30" s="40" t="s">
        <v>52</v>
      </c>
      <c r="B30" s="41" t="s">
        <v>206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>
        <v>1</v>
      </c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3">
        <f t="shared" si="1"/>
        <v>1</v>
      </c>
    </row>
    <row r="31" spans="1:44" x14ac:dyDescent="0.2">
      <c r="A31" s="40" t="s">
        <v>54</v>
      </c>
      <c r="B31" s="41" t="s">
        <v>206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>
        <v>1</v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3">
        <f t="shared" si="1"/>
        <v>1</v>
      </c>
    </row>
    <row r="32" spans="1:44" x14ac:dyDescent="0.2">
      <c r="A32" s="40" t="s">
        <v>58</v>
      </c>
      <c r="B32" s="41" t="s">
        <v>206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>
        <v>1</v>
      </c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>
        <v>1</v>
      </c>
      <c r="AR32" s="43">
        <f t="shared" si="1"/>
        <v>2</v>
      </c>
    </row>
    <row r="33" spans="1:46" x14ac:dyDescent="0.2">
      <c r="A33" s="40" t="s">
        <v>209</v>
      </c>
      <c r="B33" s="41" t="s">
        <v>206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>
        <v>1</v>
      </c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3">
        <f t="shared" si="1"/>
        <v>1</v>
      </c>
    </row>
    <row r="34" spans="1:46" x14ac:dyDescent="0.2">
      <c r="A34" s="40" t="s">
        <v>62</v>
      </c>
      <c r="B34" s="41" t="s">
        <v>206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>
        <v>1</v>
      </c>
      <c r="AM34" s="42"/>
      <c r="AN34" s="42"/>
      <c r="AO34" s="42"/>
      <c r="AP34" s="42"/>
      <c r="AQ34" s="42"/>
      <c r="AR34" s="43">
        <f t="shared" si="1"/>
        <v>1</v>
      </c>
    </row>
    <row r="35" spans="1:46" s="42" customFormat="1" x14ac:dyDescent="0.2">
      <c r="A35" s="41" t="s">
        <v>63</v>
      </c>
      <c r="B35" s="41" t="s">
        <v>206</v>
      </c>
      <c r="AQ35" s="42">
        <v>1</v>
      </c>
      <c r="AR35" s="42">
        <f t="shared" si="1"/>
        <v>1</v>
      </c>
      <c r="AS35" s="42">
        <f>SUM(AR28:AR35)</f>
        <v>18</v>
      </c>
    </row>
    <row r="36" spans="1:46" x14ac:dyDescent="0.2">
      <c r="A36" s="44" t="s">
        <v>53</v>
      </c>
      <c r="B36" s="45" t="s">
        <v>210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>
        <v>1</v>
      </c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>
        <v>1</v>
      </c>
      <c r="AK36" s="42"/>
      <c r="AL36" s="42"/>
      <c r="AM36" s="42"/>
      <c r="AN36" s="42"/>
      <c r="AO36" s="42"/>
      <c r="AP36" s="42"/>
      <c r="AQ36" s="42"/>
      <c r="AR36" s="43">
        <f t="shared" ref="AR36:AR37" si="2">SUM(C36:AQ36)</f>
        <v>2</v>
      </c>
    </row>
    <row r="37" spans="1:46" ht="17" thickBot="1" x14ac:dyDescent="0.25">
      <c r="A37" s="46" t="s">
        <v>59</v>
      </c>
      <c r="B37" s="47" t="s">
        <v>210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>
        <v>1</v>
      </c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>
        <v>1</v>
      </c>
      <c r="AR37" s="49">
        <f t="shared" si="2"/>
        <v>2</v>
      </c>
      <c r="AS37" s="20">
        <f>AS35+AR36+AR37</f>
        <v>22</v>
      </c>
      <c r="AT37" s="50">
        <f>AS37/41*100</f>
        <v>53.658536585365859</v>
      </c>
    </row>
    <row r="38" spans="1:46" x14ac:dyDescent="0.2">
      <c r="A38" s="36" t="s">
        <v>51</v>
      </c>
      <c r="B38" s="37" t="s">
        <v>208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>
        <v>1</v>
      </c>
      <c r="N38" s="38"/>
      <c r="O38" s="38"/>
      <c r="P38" s="38"/>
      <c r="Q38" s="38"/>
      <c r="R38" s="38">
        <v>1</v>
      </c>
      <c r="S38" s="38"/>
      <c r="T38" s="38"/>
      <c r="U38" s="38"/>
      <c r="V38" s="38"/>
      <c r="W38" s="38"/>
      <c r="X38" s="38"/>
      <c r="Y38" s="38">
        <v>1</v>
      </c>
      <c r="Z38" s="38">
        <v>1</v>
      </c>
      <c r="AA38" s="38">
        <v>1</v>
      </c>
      <c r="AB38" s="38">
        <v>1</v>
      </c>
      <c r="AC38" s="38">
        <v>1</v>
      </c>
      <c r="AD38" s="38"/>
      <c r="AE38" s="38"/>
      <c r="AF38" s="38"/>
      <c r="AG38" s="38">
        <v>1</v>
      </c>
      <c r="AH38" s="38">
        <v>1</v>
      </c>
      <c r="AI38" s="38">
        <v>1</v>
      </c>
      <c r="AJ38" s="38"/>
      <c r="AK38" s="38">
        <v>1</v>
      </c>
      <c r="AL38" s="38"/>
      <c r="AM38" s="38">
        <v>1</v>
      </c>
      <c r="AN38" s="38">
        <v>1</v>
      </c>
      <c r="AO38" s="38"/>
      <c r="AP38" s="38">
        <v>1</v>
      </c>
      <c r="AQ38" s="38"/>
      <c r="AR38" s="39">
        <f t="shared" ref="AR38:AR43" si="3">SUM(C38:AQ38)</f>
        <v>14</v>
      </c>
    </row>
    <row r="39" spans="1:46" x14ac:dyDescent="0.2">
      <c r="A39" s="40" t="s">
        <v>55</v>
      </c>
      <c r="B39" s="41" t="s">
        <v>208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>
        <v>1</v>
      </c>
      <c r="T39" s="42">
        <v>1</v>
      </c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3">
        <f t="shared" si="3"/>
        <v>2</v>
      </c>
    </row>
    <row r="40" spans="1:46" x14ac:dyDescent="0.2">
      <c r="A40" s="51" t="s">
        <v>56</v>
      </c>
      <c r="B40" s="52" t="s">
        <v>208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>
        <v>1</v>
      </c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3">
        <f t="shared" si="3"/>
        <v>1</v>
      </c>
    </row>
    <row r="41" spans="1:46" x14ac:dyDescent="0.2">
      <c r="A41" s="40" t="s">
        <v>57</v>
      </c>
      <c r="B41" s="41" t="s">
        <v>208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>
        <v>1</v>
      </c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3">
        <f t="shared" si="3"/>
        <v>1</v>
      </c>
    </row>
    <row r="42" spans="1:46" x14ac:dyDescent="0.2">
      <c r="A42" s="40" t="s">
        <v>60</v>
      </c>
      <c r="B42" s="41" t="s">
        <v>208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>
        <v>1</v>
      </c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>
        <v>1</v>
      </c>
      <c r="AN42" s="42"/>
      <c r="AO42" s="42">
        <v>1</v>
      </c>
      <c r="AP42" s="42">
        <v>1</v>
      </c>
      <c r="AQ42" s="42"/>
      <c r="AR42" s="43">
        <f t="shared" si="3"/>
        <v>4</v>
      </c>
    </row>
    <row r="43" spans="1:46" ht="17" thickBot="1" x14ac:dyDescent="0.25">
      <c r="A43" s="46" t="s">
        <v>61</v>
      </c>
      <c r="B43" s="47" t="s">
        <v>208</v>
      </c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>
        <v>1</v>
      </c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>
        <v>1</v>
      </c>
      <c r="AP43" s="48"/>
      <c r="AQ43" s="48"/>
      <c r="AR43" s="49">
        <f t="shared" si="3"/>
        <v>2</v>
      </c>
      <c r="AS43" s="20">
        <f>SUM(AR38:AR43)</f>
        <v>24</v>
      </c>
      <c r="AT43" s="50">
        <f>AS43/41*100</f>
        <v>58.536585365853654</v>
      </c>
    </row>
    <row r="45" spans="1:46" ht="17" thickBot="1" x14ac:dyDescent="0.25"/>
    <row r="46" spans="1:46" x14ac:dyDescent="0.2">
      <c r="A46" s="36" t="s">
        <v>48</v>
      </c>
      <c r="B46" s="37" t="s">
        <v>207</v>
      </c>
      <c r="C46" s="38"/>
      <c r="D46" s="38"/>
      <c r="E46" s="38"/>
      <c r="F46" s="38"/>
      <c r="G46" s="38"/>
      <c r="H46" s="38"/>
      <c r="I46" s="38"/>
      <c r="J46" s="38">
        <v>1</v>
      </c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9">
        <f t="shared" ref="AR46:AR47" si="4">SUM(C46:AQ46)</f>
        <v>1</v>
      </c>
    </row>
    <row r="47" spans="1:46" ht="17" thickBot="1" x14ac:dyDescent="0.25">
      <c r="A47" s="46" t="s">
        <v>49</v>
      </c>
      <c r="B47" s="47" t="s">
        <v>207</v>
      </c>
      <c r="C47" s="48"/>
      <c r="D47" s="48"/>
      <c r="E47" s="48"/>
      <c r="F47" s="48"/>
      <c r="G47" s="48"/>
      <c r="H47" s="48"/>
      <c r="I47" s="48"/>
      <c r="J47" s="48"/>
      <c r="K47" s="48">
        <v>1</v>
      </c>
      <c r="L47" s="48"/>
      <c r="M47" s="48"/>
      <c r="N47" s="48">
        <v>1</v>
      </c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9">
        <f t="shared" si="4"/>
        <v>2</v>
      </c>
      <c r="AS47" s="20">
        <v>3</v>
      </c>
      <c r="AT47" s="50">
        <f>AS47/41*100</f>
        <v>7.3170731707317067</v>
      </c>
    </row>
    <row r="49" spans="1:46" ht="17" thickBot="1" x14ac:dyDescent="0.25"/>
    <row r="50" spans="1:46" ht="17" thickBot="1" x14ac:dyDescent="0.25">
      <c r="A50" s="53" t="s">
        <v>46</v>
      </c>
      <c r="B50" s="54" t="s">
        <v>202</v>
      </c>
      <c r="C50" s="55"/>
      <c r="D50" s="55"/>
      <c r="E50" s="55"/>
      <c r="F50" s="55"/>
      <c r="G50" s="55">
        <v>1</v>
      </c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6">
        <f>SUM(C50:AQ50)</f>
        <v>1</v>
      </c>
      <c r="AS50" s="20">
        <v>1</v>
      </c>
      <c r="AT50" s="50">
        <f>AS50/41*100</f>
        <v>2.4390243902439024</v>
      </c>
    </row>
    <row r="55" spans="1:46" s="42" customFormat="1" x14ac:dyDescent="0.2">
      <c r="A55" s="57" t="s">
        <v>204</v>
      </c>
      <c r="B55" s="41">
        <v>14</v>
      </c>
    </row>
    <row r="56" spans="1:46" s="42" customFormat="1" x14ac:dyDescent="0.2">
      <c r="A56" s="41" t="s">
        <v>200</v>
      </c>
      <c r="B56" s="41">
        <v>8</v>
      </c>
      <c r="AF56" s="57" t="s">
        <v>204</v>
      </c>
      <c r="AG56" s="41">
        <v>14</v>
      </c>
      <c r="AH56" s="42">
        <f>AG56/41*100</f>
        <v>34.146341463414636</v>
      </c>
    </row>
    <row r="57" spans="1:46" s="42" customFormat="1" x14ac:dyDescent="0.2">
      <c r="A57" s="41" t="s">
        <v>203</v>
      </c>
      <c r="B57" s="41">
        <v>1</v>
      </c>
      <c r="AF57" s="41" t="s">
        <v>200</v>
      </c>
      <c r="AG57" s="41">
        <v>8</v>
      </c>
      <c r="AH57" s="42">
        <f t="shared" ref="AH57:AH72" si="5">AG57/41*100</f>
        <v>19.512195121951219</v>
      </c>
    </row>
    <row r="58" spans="1:46" s="42" customFormat="1" x14ac:dyDescent="0.2">
      <c r="A58" s="41"/>
      <c r="B58" s="41"/>
      <c r="AF58" s="41" t="s">
        <v>212</v>
      </c>
      <c r="AG58" s="41">
        <v>4</v>
      </c>
      <c r="AH58" s="42">
        <f t="shared" si="5"/>
        <v>9.7560975609756095</v>
      </c>
    </row>
    <row r="59" spans="1:46" s="42" customFormat="1" x14ac:dyDescent="0.2">
      <c r="A59" s="41"/>
      <c r="B59" s="41"/>
      <c r="AF59" s="41" t="s">
        <v>211</v>
      </c>
      <c r="AG59" s="41">
        <v>3</v>
      </c>
      <c r="AH59" s="42">
        <f t="shared" si="5"/>
        <v>7.3170731707317067</v>
      </c>
    </row>
    <row r="60" spans="1:46" s="42" customFormat="1" x14ac:dyDescent="0.2">
      <c r="A60" s="41"/>
      <c r="B60" s="41"/>
      <c r="AF60" s="41" t="s">
        <v>55</v>
      </c>
      <c r="AG60" s="41">
        <v>2</v>
      </c>
      <c r="AH60" s="42">
        <f t="shared" si="5"/>
        <v>4.8780487804878048</v>
      </c>
    </row>
    <row r="61" spans="1:46" s="42" customFormat="1" x14ac:dyDescent="0.2">
      <c r="A61" s="41"/>
      <c r="B61" s="41"/>
      <c r="AF61" s="41" t="s">
        <v>213</v>
      </c>
      <c r="AG61" s="41">
        <v>2</v>
      </c>
      <c r="AH61" s="42">
        <f t="shared" si="5"/>
        <v>4.8780487804878048</v>
      </c>
    </row>
    <row r="62" spans="1:46" s="42" customFormat="1" x14ac:dyDescent="0.2">
      <c r="A62" s="41"/>
      <c r="B62" s="41"/>
      <c r="AF62" s="41" t="s">
        <v>61</v>
      </c>
      <c r="AG62" s="41">
        <v>2</v>
      </c>
      <c r="AH62" s="42">
        <f t="shared" si="5"/>
        <v>4.8780487804878048</v>
      </c>
    </row>
    <row r="63" spans="1:46" s="42" customFormat="1" x14ac:dyDescent="0.2">
      <c r="A63" s="41"/>
      <c r="B63" s="41"/>
      <c r="AF63" s="41" t="s">
        <v>214</v>
      </c>
      <c r="AG63" s="41">
        <v>2</v>
      </c>
      <c r="AH63" s="42">
        <f t="shared" si="5"/>
        <v>4.8780487804878048</v>
      </c>
    </row>
    <row r="64" spans="1:46" s="42" customFormat="1" x14ac:dyDescent="0.2">
      <c r="A64" s="41" t="s">
        <v>212</v>
      </c>
      <c r="B64" s="41">
        <v>4</v>
      </c>
      <c r="AF64" s="41" t="s">
        <v>215</v>
      </c>
      <c r="AG64" s="41">
        <v>2</v>
      </c>
      <c r="AH64" s="42">
        <f t="shared" si="5"/>
        <v>4.8780487804878048</v>
      </c>
    </row>
    <row r="65" spans="1:34" s="42" customFormat="1" x14ac:dyDescent="0.2">
      <c r="A65" s="41" t="s">
        <v>211</v>
      </c>
      <c r="B65" s="41">
        <v>3</v>
      </c>
      <c r="AF65" s="52" t="s">
        <v>56</v>
      </c>
      <c r="AG65" s="41">
        <v>1</v>
      </c>
      <c r="AH65" s="42">
        <f t="shared" si="5"/>
        <v>2.4390243902439024</v>
      </c>
    </row>
    <row r="66" spans="1:34" s="42" customFormat="1" x14ac:dyDescent="0.2">
      <c r="A66" s="41"/>
      <c r="B66" s="41">
        <v>0</v>
      </c>
      <c r="AF66" s="41" t="s">
        <v>57</v>
      </c>
      <c r="AG66" s="41">
        <v>1</v>
      </c>
      <c r="AH66" s="42">
        <f t="shared" si="5"/>
        <v>2.4390243902439024</v>
      </c>
    </row>
    <row r="67" spans="1:34" s="42" customFormat="1" x14ac:dyDescent="0.2">
      <c r="A67" s="41"/>
      <c r="B67" s="41"/>
      <c r="AF67" s="41" t="s">
        <v>205</v>
      </c>
      <c r="AG67" s="41">
        <v>1</v>
      </c>
      <c r="AH67" s="42">
        <f t="shared" si="5"/>
        <v>2.4390243902439024</v>
      </c>
    </row>
    <row r="68" spans="1:34" s="42" customFormat="1" x14ac:dyDescent="0.2">
      <c r="A68" s="41"/>
      <c r="B68" s="41"/>
      <c r="AF68" s="41" t="s">
        <v>209</v>
      </c>
      <c r="AG68" s="41">
        <v>1</v>
      </c>
      <c r="AH68" s="42">
        <f t="shared" si="5"/>
        <v>2.4390243902439024</v>
      </c>
    </row>
    <row r="69" spans="1:34" s="42" customFormat="1" x14ac:dyDescent="0.2">
      <c r="A69" s="41"/>
      <c r="B69" s="41"/>
      <c r="AF69" s="41" t="s">
        <v>62</v>
      </c>
      <c r="AG69" s="41">
        <v>1</v>
      </c>
      <c r="AH69" s="42">
        <f t="shared" si="5"/>
        <v>2.4390243902439024</v>
      </c>
    </row>
    <row r="70" spans="1:34" s="42" customFormat="1" x14ac:dyDescent="0.2">
      <c r="A70" s="41"/>
      <c r="B70" s="41"/>
      <c r="AF70" s="41" t="s">
        <v>216</v>
      </c>
      <c r="AG70" s="41">
        <v>1</v>
      </c>
      <c r="AH70" s="42">
        <f t="shared" si="5"/>
        <v>2.4390243902439024</v>
      </c>
    </row>
    <row r="71" spans="1:34" s="42" customFormat="1" x14ac:dyDescent="0.2">
      <c r="A71" s="41" t="s">
        <v>55</v>
      </c>
      <c r="B71" s="41">
        <v>2</v>
      </c>
      <c r="AF71" s="33" t="s">
        <v>52</v>
      </c>
      <c r="AG71" s="41">
        <v>1</v>
      </c>
      <c r="AH71" s="42">
        <f t="shared" si="5"/>
        <v>2.4390243902439024</v>
      </c>
    </row>
    <row r="72" spans="1:34" s="42" customFormat="1" x14ac:dyDescent="0.2">
      <c r="A72" s="41" t="s">
        <v>213</v>
      </c>
      <c r="B72" s="41">
        <v>2</v>
      </c>
      <c r="AF72" s="42" t="s">
        <v>203</v>
      </c>
      <c r="AG72" s="42">
        <v>1</v>
      </c>
      <c r="AH72" s="42">
        <f t="shared" si="5"/>
        <v>2.4390243902439024</v>
      </c>
    </row>
    <row r="73" spans="1:34" s="42" customFormat="1" x14ac:dyDescent="0.2">
      <c r="A73" s="41"/>
      <c r="B73" s="41">
        <v>0</v>
      </c>
    </row>
    <row r="74" spans="1:34" s="42" customFormat="1" x14ac:dyDescent="0.2">
      <c r="A74" s="41"/>
      <c r="B74" s="41"/>
    </row>
    <row r="75" spans="1:34" s="42" customFormat="1" x14ac:dyDescent="0.2">
      <c r="A75" s="41"/>
      <c r="B75" s="41"/>
    </row>
    <row r="76" spans="1:34" s="42" customFormat="1" x14ac:dyDescent="0.2">
      <c r="A76" s="41"/>
      <c r="B76" s="41"/>
    </row>
    <row r="77" spans="1:34" s="42" customFormat="1" x14ac:dyDescent="0.2">
      <c r="A77" s="41" t="s">
        <v>61</v>
      </c>
      <c r="B77" s="41">
        <v>2</v>
      </c>
    </row>
    <row r="78" spans="1:34" s="42" customFormat="1" x14ac:dyDescent="0.2">
      <c r="A78" s="41" t="s">
        <v>214</v>
      </c>
      <c r="B78" s="41">
        <v>2</v>
      </c>
    </row>
    <row r="79" spans="1:34" s="42" customFormat="1" x14ac:dyDescent="0.2">
      <c r="A79" s="41"/>
      <c r="B79" s="41">
        <v>0</v>
      </c>
    </row>
    <row r="80" spans="1:34" s="42" customFormat="1" x14ac:dyDescent="0.2">
      <c r="A80" s="41"/>
      <c r="B80" s="41"/>
    </row>
    <row r="81" spans="1:25" s="42" customFormat="1" x14ac:dyDescent="0.2">
      <c r="A81" s="41"/>
      <c r="B81" s="41"/>
    </row>
    <row r="82" spans="1:25" s="42" customFormat="1" x14ac:dyDescent="0.2">
      <c r="A82" s="41"/>
      <c r="B82" s="41"/>
    </row>
    <row r="83" spans="1:25" s="42" customFormat="1" x14ac:dyDescent="0.2">
      <c r="A83" s="41"/>
      <c r="B83" s="41"/>
    </row>
    <row r="84" spans="1:25" s="42" customFormat="1" x14ac:dyDescent="0.2">
      <c r="A84" s="41"/>
      <c r="B84" s="41"/>
    </row>
    <row r="85" spans="1:25" s="42" customFormat="1" x14ac:dyDescent="0.2">
      <c r="A85" s="52" t="s">
        <v>56</v>
      </c>
      <c r="B85" s="41">
        <v>1</v>
      </c>
    </row>
    <row r="86" spans="1:25" s="42" customFormat="1" x14ac:dyDescent="0.2">
      <c r="A86" s="41" t="s">
        <v>215</v>
      </c>
      <c r="B86" s="41">
        <v>2</v>
      </c>
      <c r="T86" s="42">
        <f>AVERAGE(O92:X92,O95,O99:Q99)</f>
        <v>87.5</v>
      </c>
    </row>
    <row r="87" spans="1:25" s="42" customFormat="1" x14ac:dyDescent="0.2">
      <c r="A87" s="41"/>
      <c r="B87" s="41">
        <v>0</v>
      </c>
    </row>
    <row r="88" spans="1:25" s="42" customFormat="1" x14ac:dyDescent="0.2">
      <c r="A88" s="41"/>
      <c r="B88" s="41"/>
    </row>
    <row r="89" spans="1:25" s="42" customFormat="1" x14ac:dyDescent="0.2">
      <c r="A89" s="41"/>
      <c r="B89" s="41"/>
    </row>
    <row r="90" spans="1:25" s="42" customFormat="1" x14ac:dyDescent="0.2">
      <c r="A90" s="41"/>
      <c r="B90" s="41"/>
      <c r="N90" s="42" t="s">
        <v>220</v>
      </c>
      <c r="O90" s="58">
        <v>98</v>
      </c>
    </row>
    <row r="91" spans="1:25" s="42" customFormat="1" x14ac:dyDescent="0.2">
      <c r="A91" s="41"/>
      <c r="B91" s="41"/>
      <c r="N91" s="42" t="s">
        <v>47</v>
      </c>
      <c r="O91" s="58">
        <v>98</v>
      </c>
      <c r="P91" s="42">
        <v>97</v>
      </c>
    </row>
    <row r="92" spans="1:25" s="42" customFormat="1" x14ac:dyDescent="0.2">
      <c r="A92" s="41"/>
      <c r="B92" s="41"/>
      <c r="N92" s="42" t="s">
        <v>51</v>
      </c>
      <c r="O92" s="42">
        <v>88</v>
      </c>
      <c r="P92" s="42">
        <v>97</v>
      </c>
      <c r="Q92" s="42">
        <v>78.5</v>
      </c>
      <c r="R92" s="42">
        <v>85</v>
      </c>
      <c r="S92" s="42">
        <v>77</v>
      </c>
      <c r="T92" s="42">
        <v>88</v>
      </c>
      <c r="U92" s="58">
        <v>99</v>
      </c>
      <c r="V92" s="42">
        <v>77.5</v>
      </c>
      <c r="W92" s="42">
        <v>88.5</v>
      </c>
      <c r="X92" s="42">
        <v>85</v>
      </c>
      <c r="Y92" s="42">
        <f>AVERAGE(O92:X92)</f>
        <v>86.35</v>
      </c>
    </row>
    <row r="93" spans="1:25" s="42" customFormat="1" x14ac:dyDescent="0.2">
      <c r="A93" s="41"/>
      <c r="B93" s="41"/>
      <c r="N93" s="33" t="s">
        <v>52</v>
      </c>
      <c r="O93" s="58">
        <v>79.5</v>
      </c>
    </row>
    <row r="94" spans="1:25" s="42" customFormat="1" x14ac:dyDescent="0.2">
      <c r="A94" s="41" t="s">
        <v>57</v>
      </c>
      <c r="B94" s="41">
        <v>1</v>
      </c>
      <c r="N94" s="34" t="s">
        <v>53</v>
      </c>
      <c r="O94" s="58">
        <v>89</v>
      </c>
    </row>
    <row r="95" spans="1:25" s="42" customFormat="1" x14ac:dyDescent="0.2">
      <c r="A95" s="41" t="s">
        <v>205</v>
      </c>
      <c r="B95" s="41">
        <v>1</v>
      </c>
      <c r="N95" s="33" t="s">
        <v>221</v>
      </c>
      <c r="O95" s="58">
        <v>87</v>
      </c>
    </row>
    <row r="96" spans="1:25" s="42" customFormat="1" x14ac:dyDescent="0.2">
      <c r="A96" s="41"/>
      <c r="B96" s="41">
        <v>0</v>
      </c>
      <c r="N96" s="42" t="s">
        <v>201</v>
      </c>
      <c r="O96" s="42">
        <v>73</v>
      </c>
      <c r="P96" s="58">
        <v>89.5</v>
      </c>
    </row>
    <row r="97" spans="1:25" s="42" customFormat="1" x14ac:dyDescent="0.2">
      <c r="A97" s="41"/>
      <c r="B97" s="41"/>
      <c r="N97" s="35" t="s">
        <v>56</v>
      </c>
      <c r="O97" s="58">
        <v>82.5</v>
      </c>
    </row>
    <row r="98" spans="1:25" s="42" customFormat="1" x14ac:dyDescent="0.2">
      <c r="A98" s="41"/>
      <c r="B98" s="41"/>
      <c r="N98" s="33" t="s">
        <v>57</v>
      </c>
      <c r="O98" s="58">
        <v>85</v>
      </c>
    </row>
    <row r="99" spans="1:25" s="42" customFormat="1" x14ac:dyDescent="0.2">
      <c r="A99" s="41"/>
      <c r="B99" s="41"/>
      <c r="N99" s="42" t="s">
        <v>222</v>
      </c>
      <c r="O99" s="42">
        <v>85</v>
      </c>
      <c r="P99" s="42">
        <v>93.5</v>
      </c>
      <c r="Q99" s="58">
        <v>96</v>
      </c>
    </row>
    <row r="100" spans="1:25" s="42" customFormat="1" x14ac:dyDescent="0.2">
      <c r="A100" s="41"/>
      <c r="B100" s="41"/>
      <c r="N100" s="42" t="s">
        <v>223</v>
      </c>
      <c r="O100" s="58">
        <v>92</v>
      </c>
    </row>
    <row r="101" spans="1:25" s="42" customFormat="1" x14ac:dyDescent="0.2">
      <c r="A101" s="41"/>
      <c r="B101" s="41"/>
      <c r="N101" s="42" t="s">
        <v>224</v>
      </c>
      <c r="O101" s="58">
        <v>94</v>
      </c>
      <c r="X101" s="57" t="s">
        <v>204</v>
      </c>
      <c r="Y101" s="42">
        <v>99</v>
      </c>
    </row>
    <row r="102" spans="1:25" s="42" customFormat="1" x14ac:dyDescent="0.2">
      <c r="A102" s="41"/>
      <c r="B102" s="41">
        <v>0</v>
      </c>
      <c r="N102" s="42" t="s">
        <v>225</v>
      </c>
      <c r="O102" s="58">
        <v>95.5</v>
      </c>
      <c r="X102" s="41" t="s">
        <v>200</v>
      </c>
      <c r="Y102" s="42">
        <v>98</v>
      </c>
    </row>
    <row r="103" spans="1:25" s="42" customFormat="1" x14ac:dyDescent="0.2">
      <c r="A103" s="41" t="s">
        <v>209</v>
      </c>
      <c r="B103" s="41">
        <v>1</v>
      </c>
      <c r="N103" s="34" t="s">
        <v>53</v>
      </c>
      <c r="O103" s="58">
        <v>63</v>
      </c>
      <c r="X103" s="41" t="s">
        <v>212</v>
      </c>
      <c r="Y103" s="42">
        <v>96</v>
      </c>
    </row>
    <row r="104" spans="1:25" s="42" customFormat="1" x14ac:dyDescent="0.2">
      <c r="A104" s="41"/>
      <c r="B104" s="41">
        <v>0</v>
      </c>
      <c r="N104" s="33" t="s">
        <v>62</v>
      </c>
      <c r="O104" s="58">
        <v>85.5</v>
      </c>
      <c r="X104" s="41" t="s">
        <v>211</v>
      </c>
      <c r="Y104" s="42">
        <v>94</v>
      </c>
    </row>
    <row r="105" spans="1:25" s="42" customFormat="1" x14ac:dyDescent="0.2">
      <c r="A105" s="41"/>
      <c r="B105" s="41"/>
      <c r="N105" s="42" t="s">
        <v>226</v>
      </c>
      <c r="O105" s="58">
        <v>95</v>
      </c>
      <c r="X105" s="41" t="s">
        <v>55</v>
      </c>
      <c r="Y105" s="42">
        <v>89.5</v>
      </c>
    </row>
    <row r="106" spans="1:25" s="42" customFormat="1" x14ac:dyDescent="0.2">
      <c r="A106" s="41"/>
      <c r="B106" s="41"/>
      <c r="X106" s="41" t="s">
        <v>213</v>
      </c>
      <c r="Y106" s="42">
        <v>87</v>
      </c>
    </row>
    <row r="107" spans="1:25" s="42" customFormat="1" x14ac:dyDescent="0.2">
      <c r="A107" s="41"/>
      <c r="B107" s="41"/>
      <c r="X107" s="41" t="s">
        <v>61</v>
      </c>
      <c r="Y107" s="42">
        <v>95</v>
      </c>
    </row>
    <row r="108" spans="1:25" s="42" customFormat="1" x14ac:dyDescent="0.2">
      <c r="A108" s="41"/>
      <c r="B108" s="41"/>
      <c r="X108" s="41" t="s">
        <v>214</v>
      </c>
      <c r="Y108" s="42">
        <v>89</v>
      </c>
    </row>
    <row r="109" spans="1:25" s="42" customFormat="1" x14ac:dyDescent="0.2">
      <c r="A109" s="41"/>
      <c r="B109" s="41">
        <v>0</v>
      </c>
      <c r="X109" s="41" t="s">
        <v>215</v>
      </c>
      <c r="Y109" s="42">
        <v>87</v>
      </c>
    </row>
    <row r="110" spans="1:25" s="42" customFormat="1" x14ac:dyDescent="0.2">
      <c r="A110" s="41" t="s">
        <v>62</v>
      </c>
      <c r="B110" s="41">
        <v>1</v>
      </c>
      <c r="X110" s="52" t="s">
        <v>56</v>
      </c>
      <c r="Y110" s="42">
        <v>82.5</v>
      </c>
    </row>
    <row r="111" spans="1:25" s="42" customFormat="1" x14ac:dyDescent="0.2">
      <c r="A111" s="41"/>
      <c r="B111" s="41">
        <v>0</v>
      </c>
      <c r="X111" s="41" t="s">
        <v>57</v>
      </c>
      <c r="Y111" s="42">
        <v>85</v>
      </c>
    </row>
    <row r="112" spans="1:25" s="42" customFormat="1" x14ac:dyDescent="0.2">
      <c r="A112" s="41"/>
      <c r="B112" s="41"/>
      <c r="X112" s="41" t="s">
        <v>205</v>
      </c>
      <c r="Y112" s="42">
        <v>87.5</v>
      </c>
    </row>
    <row r="113" spans="1:25" s="42" customFormat="1" x14ac:dyDescent="0.2">
      <c r="A113" s="41"/>
      <c r="B113" s="41"/>
      <c r="X113" s="41" t="s">
        <v>209</v>
      </c>
      <c r="Y113" s="42">
        <v>95.5</v>
      </c>
    </row>
    <row r="114" spans="1:25" s="42" customFormat="1" x14ac:dyDescent="0.2">
      <c r="A114" s="41"/>
      <c r="B114" s="41"/>
      <c r="X114" s="41" t="s">
        <v>62</v>
      </c>
      <c r="Y114" s="42">
        <v>85.5</v>
      </c>
    </row>
    <row r="115" spans="1:25" s="42" customFormat="1" x14ac:dyDescent="0.2">
      <c r="A115" s="41"/>
      <c r="B115" s="41"/>
      <c r="X115" s="41" t="s">
        <v>216</v>
      </c>
      <c r="Y115" s="42">
        <v>87</v>
      </c>
    </row>
    <row r="116" spans="1:25" s="42" customFormat="1" x14ac:dyDescent="0.2">
      <c r="A116" s="41"/>
      <c r="B116" s="41">
        <v>0</v>
      </c>
      <c r="X116" s="33" t="s">
        <v>52</v>
      </c>
      <c r="Y116" s="42">
        <v>79.5</v>
      </c>
    </row>
    <row r="117" spans="1:25" s="42" customFormat="1" x14ac:dyDescent="0.2">
      <c r="A117" s="41" t="s">
        <v>216</v>
      </c>
      <c r="B117" s="41">
        <v>1</v>
      </c>
      <c r="X117" s="42" t="s">
        <v>203</v>
      </c>
      <c r="Y117" s="42">
        <v>98</v>
      </c>
    </row>
    <row r="118" spans="1:25" s="42" customFormat="1" x14ac:dyDescent="0.2">
      <c r="A118" s="41"/>
      <c r="B118" s="41">
        <v>0</v>
      </c>
    </row>
    <row r="119" spans="1:25" s="42" customFormat="1" x14ac:dyDescent="0.2">
      <c r="A119" s="41"/>
      <c r="B119" s="41"/>
    </row>
    <row r="120" spans="1:25" s="42" customFormat="1" ht="17" thickBot="1" x14ac:dyDescent="0.25">
      <c r="A120" s="41"/>
      <c r="B120" s="41"/>
    </row>
    <row r="121" spans="1:25" x14ac:dyDescent="0.2">
      <c r="A121" s="36" t="s">
        <v>217</v>
      </c>
      <c r="B121" s="59">
        <v>58.5</v>
      </c>
    </row>
    <row r="122" spans="1:25" x14ac:dyDescent="0.2">
      <c r="A122" s="40" t="s">
        <v>218</v>
      </c>
      <c r="B122" s="60">
        <v>53.7</v>
      </c>
    </row>
    <row r="123" spans="1:25" ht="17" thickBot="1" x14ac:dyDescent="0.25">
      <c r="A123" s="46" t="s">
        <v>219</v>
      </c>
      <c r="B123" s="61">
        <v>2.5</v>
      </c>
    </row>
    <row r="130" spans="1:1" x14ac:dyDescent="0.2">
      <c r="A130" s="33" t="s">
        <v>227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tabSelected="1" zoomScale="109" zoomScaleNormal="109" workbookViewId="0">
      <selection activeCell="N37" sqref="N37"/>
    </sheetView>
  </sheetViews>
  <sheetFormatPr baseColWidth="10" defaultRowHeight="16" x14ac:dyDescent="0.2"/>
  <cols>
    <col min="1" max="1" width="27" bestFit="1" customWidth="1"/>
    <col min="6" max="6" width="27" bestFit="1" customWidth="1"/>
  </cols>
  <sheetData>
    <row r="2" spans="1:8" ht="17" thickBot="1" x14ac:dyDescent="0.25">
      <c r="B2" t="s">
        <v>179</v>
      </c>
      <c r="C2" t="s">
        <v>180</v>
      </c>
    </row>
    <row r="3" spans="1:8" ht="17" thickBot="1" x14ac:dyDescent="0.25">
      <c r="A3" s="2" t="s">
        <v>68</v>
      </c>
      <c r="B3" s="3">
        <v>15</v>
      </c>
      <c r="C3" s="21">
        <f>B3/41*100</f>
        <v>36.585365853658537</v>
      </c>
      <c r="F3" s="2" t="s">
        <v>68</v>
      </c>
      <c r="G3" s="3">
        <v>15</v>
      </c>
      <c r="H3" s="21">
        <f>G3/41*100</f>
        <v>36.585365853658537</v>
      </c>
    </row>
    <row r="4" spans="1:8" ht="17" thickBot="1" x14ac:dyDescent="0.25">
      <c r="A4" s="4" t="s">
        <v>12</v>
      </c>
      <c r="B4" s="1">
        <v>12</v>
      </c>
      <c r="C4" s="23">
        <f t="shared" ref="C4:C19" si="0">B4/41*100</f>
        <v>29.268292682926827</v>
      </c>
      <c r="F4" s="7" t="s">
        <v>181</v>
      </c>
      <c r="G4" s="8">
        <v>14</v>
      </c>
      <c r="H4" s="24">
        <v>19.5</v>
      </c>
    </row>
    <row r="5" spans="1:8" ht="17" thickBot="1" x14ac:dyDescent="0.25">
      <c r="A5" s="5" t="s">
        <v>67</v>
      </c>
      <c r="B5" s="6">
        <v>2</v>
      </c>
      <c r="C5" s="22">
        <f t="shared" si="0"/>
        <v>4.8780487804878048</v>
      </c>
      <c r="F5" s="2" t="s">
        <v>17</v>
      </c>
      <c r="G5" s="3">
        <v>4</v>
      </c>
      <c r="H5" s="21">
        <f t="shared" ref="H5" si="1">G5/41*100</f>
        <v>9.7560975609756095</v>
      </c>
    </row>
    <row r="6" spans="1:8" ht="17" thickBot="1" x14ac:dyDescent="0.25">
      <c r="F6" s="2" t="s">
        <v>15</v>
      </c>
      <c r="G6" s="3">
        <v>2</v>
      </c>
      <c r="H6" s="21">
        <f>G6/41*100</f>
        <v>4.8780487804878048</v>
      </c>
    </row>
    <row r="7" spans="1:8" ht="17" thickBot="1" x14ac:dyDescent="0.25">
      <c r="A7" s="7" t="s">
        <v>177</v>
      </c>
      <c r="B7" s="8">
        <v>14</v>
      </c>
      <c r="C7" s="24">
        <f t="shared" si="0"/>
        <v>34.146341463414636</v>
      </c>
      <c r="F7" s="7" t="s">
        <v>13</v>
      </c>
      <c r="G7" s="8">
        <v>2</v>
      </c>
      <c r="H7" s="24">
        <f t="shared" ref="H7" si="2">G7/41*100</f>
        <v>4.8780487804878048</v>
      </c>
    </row>
    <row r="8" spans="1:8" ht="17" thickBot="1" x14ac:dyDescent="0.25"/>
    <row r="9" spans="1:8" ht="17" thickBot="1" x14ac:dyDescent="0.25">
      <c r="A9" s="2" t="s">
        <v>17</v>
      </c>
      <c r="B9" s="3">
        <v>4</v>
      </c>
      <c r="C9" s="21">
        <f t="shared" si="0"/>
        <v>9.7560975609756095</v>
      </c>
    </row>
    <row r="10" spans="1:8" x14ac:dyDescent="0.2">
      <c r="A10" s="4" t="s">
        <v>19</v>
      </c>
      <c r="B10" s="1">
        <v>1</v>
      </c>
      <c r="C10" s="23">
        <f t="shared" si="0"/>
        <v>2.4390243902439024</v>
      </c>
      <c r="F10" s="2" t="s">
        <v>12</v>
      </c>
      <c r="G10" s="3">
        <v>12</v>
      </c>
      <c r="H10" s="21">
        <f t="shared" ref="H10" si="3">G10/41*100</f>
        <v>29.268292682926827</v>
      </c>
    </row>
    <row r="11" spans="1:8" x14ac:dyDescent="0.2">
      <c r="A11" s="4" t="s">
        <v>175</v>
      </c>
      <c r="B11" s="1">
        <v>1</v>
      </c>
      <c r="C11" s="23">
        <f t="shared" si="0"/>
        <v>2.4390243902439024</v>
      </c>
      <c r="F11" s="4" t="s">
        <v>23</v>
      </c>
      <c r="G11" s="1"/>
      <c r="H11" s="23">
        <v>14.5</v>
      </c>
    </row>
    <row r="12" spans="1:8" ht="17" thickBot="1" x14ac:dyDescent="0.25">
      <c r="A12" s="5" t="s">
        <v>74</v>
      </c>
      <c r="B12" s="6">
        <v>1</v>
      </c>
      <c r="C12" s="22">
        <f t="shared" si="0"/>
        <v>2.4390243902439024</v>
      </c>
      <c r="F12" s="4" t="s">
        <v>19</v>
      </c>
      <c r="G12" s="1">
        <v>1</v>
      </c>
      <c r="H12" s="23">
        <f t="shared" ref="H12:H13" si="4">G12/41*100</f>
        <v>2.4390243902439024</v>
      </c>
    </row>
    <row r="13" spans="1:8" ht="17" thickBot="1" x14ac:dyDescent="0.25">
      <c r="A13" s="1"/>
      <c r="B13" s="1"/>
      <c r="F13" s="4" t="s">
        <v>14</v>
      </c>
      <c r="G13" s="1">
        <v>1</v>
      </c>
      <c r="H13" s="23">
        <f t="shared" si="4"/>
        <v>2.4390243902439024</v>
      </c>
    </row>
    <row r="14" spans="1:8" ht="17" thickBot="1" x14ac:dyDescent="0.25">
      <c r="A14" s="2" t="s">
        <v>15</v>
      </c>
      <c r="B14" s="3">
        <v>2</v>
      </c>
      <c r="C14" s="21">
        <f>B14/41*100</f>
        <v>4.8780487804878048</v>
      </c>
      <c r="F14" s="5"/>
      <c r="G14" s="6"/>
      <c r="H14" s="22">
        <v>0</v>
      </c>
    </row>
    <row r="15" spans="1:8" x14ac:dyDescent="0.2">
      <c r="A15" s="4" t="s">
        <v>14</v>
      </c>
      <c r="B15" s="1">
        <v>1</v>
      </c>
      <c r="C15" s="23">
        <f t="shared" si="0"/>
        <v>2.4390243902439024</v>
      </c>
    </row>
    <row r="16" spans="1:8" ht="17" thickBot="1" x14ac:dyDescent="0.25">
      <c r="A16" s="5" t="s">
        <v>16</v>
      </c>
      <c r="B16" s="6">
        <v>1</v>
      </c>
      <c r="C16" s="22">
        <f t="shared" si="0"/>
        <v>2.4390243902439024</v>
      </c>
    </row>
    <row r="17" spans="1:8" ht="17" thickBot="1" x14ac:dyDescent="0.25">
      <c r="F17" s="7" t="s">
        <v>67</v>
      </c>
      <c r="G17" s="8">
        <v>2</v>
      </c>
      <c r="H17" s="24">
        <f t="shared" ref="H17" si="5">G17/41*100</f>
        <v>4.8780487804878048</v>
      </c>
    </row>
    <row r="18" spans="1:8" ht="17" thickBot="1" x14ac:dyDescent="0.25">
      <c r="F18" s="4"/>
      <c r="G18" s="1"/>
      <c r="H18" s="23">
        <v>0</v>
      </c>
    </row>
    <row r="19" spans="1:8" ht="17" thickBot="1" x14ac:dyDescent="0.25">
      <c r="A19" s="7" t="s">
        <v>13</v>
      </c>
      <c r="B19" s="8">
        <v>2</v>
      </c>
      <c r="C19" s="24">
        <f t="shared" si="0"/>
        <v>4.8780487804878048</v>
      </c>
      <c r="F19" s="4" t="s">
        <v>175</v>
      </c>
      <c r="G19" s="1">
        <v>1</v>
      </c>
      <c r="H19" s="23">
        <f t="shared" ref="H19:H20" si="6">G19/41*100</f>
        <v>2.4390243902439024</v>
      </c>
    </row>
    <row r="20" spans="1:8" ht="17" thickBot="1" x14ac:dyDescent="0.25">
      <c r="F20" s="5" t="s">
        <v>16</v>
      </c>
      <c r="G20" s="6">
        <v>1</v>
      </c>
      <c r="H20" s="22">
        <f t="shared" si="6"/>
        <v>2.4390243902439024</v>
      </c>
    </row>
    <row r="21" spans="1:8" ht="17" thickBot="1" x14ac:dyDescent="0.25">
      <c r="A21" t="s">
        <v>178</v>
      </c>
      <c r="B21">
        <v>41</v>
      </c>
      <c r="F21" s="5"/>
      <c r="G21" s="6"/>
      <c r="H21" s="22">
        <v>0</v>
      </c>
    </row>
    <row r="23" spans="1:8" ht="17" thickBot="1" x14ac:dyDescent="0.25">
      <c r="A23" t="s">
        <v>176</v>
      </c>
    </row>
    <row r="24" spans="1:8" x14ac:dyDescent="0.2">
      <c r="A24" t="s">
        <v>24</v>
      </c>
      <c r="F24" s="2"/>
      <c r="G24" s="3"/>
      <c r="H24" s="21">
        <v>0</v>
      </c>
    </row>
    <row r="25" spans="1:8" x14ac:dyDescent="0.2">
      <c r="A25" t="s">
        <v>116</v>
      </c>
      <c r="D25" s="1"/>
      <c r="E25" s="1"/>
      <c r="F25" s="4"/>
      <c r="G25" s="1"/>
      <c r="H25" s="23">
        <v>0</v>
      </c>
    </row>
    <row r="26" spans="1:8" ht="17" thickBot="1" x14ac:dyDescent="0.25">
      <c r="A26" t="s">
        <v>115</v>
      </c>
      <c r="F26" s="5" t="s">
        <v>74</v>
      </c>
      <c r="G26" s="6">
        <v>1</v>
      </c>
      <c r="H26" s="22">
        <f t="shared" ref="H26" si="7">G26/41*100</f>
        <v>2.4390243902439024</v>
      </c>
    </row>
    <row r="27" spans="1:8" x14ac:dyDescent="0.2">
      <c r="A27" t="s">
        <v>13</v>
      </c>
      <c r="F27" s="4"/>
      <c r="G27" s="1"/>
      <c r="H27" s="23">
        <v>0</v>
      </c>
    </row>
    <row r="28" spans="1:8" ht="17" thickBot="1" x14ac:dyDescent="0.25">
      <c r="F28" s="5"/>
      <c r="G28" s="6"/>
      <c r="H28" s="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Type</vt:lpstr>
      <vt:lpstr>Journal&amp;conference</vt:lpstr>
      <vt:lpstr>Measure</vt:lpstr>
      <vt:lpstr>Secondary</vt:lpstr>
      <vt:lpstr>Classifier</vt:lpstr>
      <vt:lpstr>Figure2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2023-10-20T09:31:57Z</dcterms:created>
  <dcterms:modified xsi:type="dcterms:W3CDTF">2024-06-07T10:03:14Z</dcterms:modified>
</cp:coreProperties>
</file>