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4ahme\Desktop\"/>
    </mc:Choice>
  </mc:AlternateContent>
  <xr:revisionPtr revIDLastSave="0" documentId="13_ncr:1_{6D155476-2F97-4440-87CA-C2397C332B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externalReferences>
    <externalReference r:id="rId2"/>
  </externalReferences>
  <definedNames>
    <definedName name="_R">'[1]Ref State'!$I$26</definedName>
    <definedName name="A" localSheetId="0">Sayfa1!$J$11</definedName>
    <definedName name="a_" localSheetId="0">Sayfa1!$I$8</definedName>
    <definedName name="a2_" localSheetId="0">Sayfa1!$A$18</definedName>
    <definedName name="alpha" localSheetId="0">Sayfa1!$H$10</definedName>
    <definedName name="B" localSheetId="0">Sayfa1!$J$12</definedName>
    <definedName name="b_" localSheetId="0">Sayfa1!$I$10</definedName>
    <definedName name="kappa" localSheetId="0">Sayfa1!$H$9</definedName>
    <definedName name="omega" localSheetId="0">Sayfa1!$D$4</definedName>
    <definedName name="P" localSheetId="0">Sayfa1!$B$8</definedName>
    <definedName name="Pc" localSheetId="0">Sayfa1!$C$4</definedName>
    <definedName name="R_" localSheetId="0">Sayfa1!$I$6</definedName>
    <definedName name="Tc" localSheetId="0">Sayfa1!$B$4</definedName>
    <definedName name="TK" localSheetId="0">Sayfa1!$B$7</definedName>
    <definedName name="Tr" localSheetId="0">Sayfa1!$H$7</definedName>
    <definedName name="Z" localSheetId="0">Sayfa1!$C$9:$C$12</definedName>
  </definedNames>
  <calcPr calcId="191029" iterate="1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2" i="1" s="1"/>
  <c r="H9" i="1"/>
  <c r="H10" i="1" s="1"/>
  <c r="I8" i="1" s="1"/>
  <c r="J11" i="1" s="1"/>
  <c r="H8" i="1"/>
  <c r="H7" i="1"/>
  <c r="C18" i="1" l="1"/>
  <c r="B18" i="1"/>
  <c r="D18" i="1" s="1"/>
  <c r="A26" i="1" s="1"/>
  <c r="A18" i="1"/>
  <c r="E18" i="1" l="1"/>
  <c r="B22" i="1" l="1"/>
  <c r="A22" i="1"/>
  <c r="C22" i="1" s="1"/>
  <c r="C12" i="1" s="1"/>
  <c r="B26" i="1"/>
  <c r="C26" i="1" s="1"/>
  <c r="D26" i="1" s="1"/>
  <c r="H16" i="1"/>
  <c r="D12" i="1" l="1"/>
  <c r="E12" i="1"/>
  <c r="E26" i="1"/>
  <c r="C9" i="1" s="1"/>
  <c r="F26" i="1"/>
  <c r="C10" i="1" s="1"/>
  <c r="D10" i="1" s="1"/>
  <c r="G26" i="1"/>
  <c r="C11" i="1" s="1"/>
  <c r="D11" i="1" l="1"/>
  <c r="E11" i="1"/>
  <c r="D9" i="1"/>
  <c r="E9" i="1"/>
  <c r="H12" i="1" s="1"/>
</calcChain>
</file>

<file path=xl/sharedStrings.xml><?xml version="1.0" encoding="utf-8"?>
<sst xmlns="http://schemas.openxmlformats.org/spreadsheetml/2006/main" count="60" uniqueCount="60">
  <si>
    <t>Peng-Robinson Equation of State (Pure Fluid)</t>
  </si>
  <si>
    <t>Spreadsheet protected, but no password used.</t>
  </si>
  <si>
    <t>Properties</t>
  </si>
  <si>
    <t>Gas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</si>
  <si>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(K)</t>
    </r>
  </si>
  <si>
    <r>
      <t>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(MPa)</t>
    </r>
  </si>
  <si>
    <t>w</t>
  </si>
  <si>
    <t>METHANE</t>
  </si>
  <si>
    <t>Intermediate Calculations</t>
  </si>
  <si>
    <t>Current State</t>
  </si>
  <si>
    <t>Roots</t>
  </si>
  <si>
    <r>
      <t>R(cm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MPa/molK)</t>
    </r>
  </si>
  <si>
    <t>T (K)</t>
  </si>
  <si>
    <t>Z</t>
  </si>
  <si>
    <t>V</t>
  </si>
  <si>
    <t>fugacity</t>
  </si>
  <si>
    <r>
      <t>T</t>
    </r>
    <r>
      <rPr>
        <vertAlign val="subscript"/>
        <sz val="10"/>
        <rFont val="Arial"/>
        <family val="2"/>
      </rPr>
      <t>r</t>
    </r>
  </si>
  <si>
    <r>
      <t>a (MPa cm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/gmol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</si>
  <si>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 (MPa)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</si>
  <si>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</t>
    </r>
  </si>
  <si>
    <t>MPa</t>
  </si>
  <si>
    <r>
      <t>P</t>
    </r>
    <r>
      <rPr>
        <vertAlign val="subscript"/>
        <sz val="10"/>
        <rFont val="Arial"/>
        <family val="2"/>
      </rPr>
      <t>r</t>
    </r>
  </si>
  <si>
    <t>answers for three</t>
  </si>
  <si>
    <t>k</t>
  </si>
  <si>
    <r>
      <t>b 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/gmol)</t>
    </r>
  </si>
  <si>
    <t>root region</t>
  </si>
  <si>
    <t>a</t>
  </si>
  <si>
    <t>fugacity ratio</t>
  </si>
  <si>
    <t>A</t>
  </si>
  <si>
    <t>&amp; for 1 root region</t>
  </si>
  <si>
    <t>B</t>
  </si>
  <si>
    <t>Stable Root has a lower fugacity</t>
  </si>
  <si>
    <t>To find vapor pressure, or saturation temperature,</t>
  </si>
  <si>
    <t>see cell A28 for instructions</t>
  </si>
  <si>
    <t>Solution to Cubic</t>
  </si>
  <si>
    <r>
      <t>Z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Z + a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=0</t>
    </r>
  </si>
  <si>
    <r>
      <t>R = q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/4 + p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/27 =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</si>
  <si>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</si>
  <si>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</si>
  <si>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0</t>
    </r>
  </si>
  <si>
    <t>p</t>
  </si>
  <si>
    <t>q</t>
  </si>
  <si>
    <t>If Negative, three unequal real roots,</t>
  </si>
  <si>
    <t>If Positive, one real root</t>
  </si>
  <si>
    <t>Method 1 - For region with one real root</t>
  </si>
  <si>
    <t>P</t>
  </si>
  <si>
    <t>Q</t>
  </si>
  <si>
    <t>Root to equation in x</t>
  </si>
  <si>
    <t>Solution methods are summarized</t>
  </si>
  <si>
    <t>in the appendix of the text.</t>
  </si>
  <si>
    <t>Method 2 - For region with three real roots</t>
  </si>
  <si>
    <t>m</t>
  </si>
  <si>
    <t>3q/pm</t>
  </si>
  <si>
    <r>
      <t>3*</t>
    </r>
    <r>
      <rPr>
        <sz val="10"/>
        <rFont val="Symbol"/>
        <family val="1"/>
        <charset val="2"/>
      </rP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</si>
  <si>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1</t>
    </r>
  </si>
  <si>
    <t>Roots to equation in x</t>
  </si>
  <si>
    <t xml:space="preserve">To find vapor pressure, use solver to vary $B$8 (P) </t>
  </si>
  <si>
    <r>
      <t>to find where target cell $H$12 = 1, for any T &lt; T</t>
    </r>
    <r>
      <rPr>
        <vertAlign val="subscript"/>
        <sz val="10"/>
        <rFont val="Arial"/>
        <family val="2"/>
      </rPr>
      <t>c.</t>
    </r>
  </si>
  <si>
    <t>To find saturation temperature, use solver to vary $B$7 (T)</t>
  </si>
  <si>
    <t>to find where target cell $H$12 = 1, by adjusting $B$7, subject to $B$7 &lt;= $B$4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</si>
</sst>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color indexed="39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11" xfId="0" applyBorder="1"/>
    <xf numFmtId="0" fontId="4" fillId="0" borderId="12" xfId="0" applyFont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0" borderId="17" xfId="0" applyFont="1" applyBorder="1" applyProtection="1">
      <protection locked="0"/>
    </xf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1" xfId="0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0" fillId="0" borderId="23" xfId="0" applyBorder="1"/>
    <xf numFmtId="0" fontId="0" fillId="0" borderId="12" xfId="0" applyBorder="1"/>
    <xf numFmtId="0" fontId="0" fillId="0" borderId="24" xfId="0" applyBorder="1"/>
    <xf numFmtId="0" fontId="3" fillId="0" borderId="21" xfId="0" applyFont="1" applyBorder="1"/>
    <xf numFmtId="0" fontId="0" fillId="0" borderId="25" xfId="0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26" xfId="0" applyBorder="1"/>
    <xf numFmtId="0" fontId="3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17" xfId="0" applyBorder="1"/>
    <xf numFmtId="0" fontId="0" fillId="0" borderId="20" xfId="0" applyBorder="1"/>
    <xf numFmtId="0" fontId="0" fillId="0" borderId="9" xfId="0" applyBorder="1" applyAlignment="1">
      <alignment horizontal="centerContinuous"/>
    </xf>
    <xf numFmtId="0" fontId="0" fillId="0" borderId="30" xfId="0" applyBorder="1" applyAlignment="1">
      <alignment horizontal="centerContinuous"/>
    </xf>
    <xf numFmtId="0" fontId="0" fillId="0" borderId="30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VT"/>
      <sheetName val="Props"/>
      <sheetName val="Ref State"/>
      <sheetName val="Crit. Props"/>
      <sheetName val="IG Cps"/>
      <sheetName val="rev. info"/>
    </sheetNames>
    <sheetDataSet>
      <sheetData sheetId="0"/>
      <sheetData sheetId="1"/>
      <sheetData sheetId="2"/>
      <sheetData sheetId="3">
        <row r="26">
          <cell r="I26">
            <v>8.3144720000000003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F10" sqref="F10"/>
    </sheetView>
  </sheetViews>
  <sheetFormatPr defaultRowHeight="14.4" x14ac:dyDescent="0.3"/>
  <sheetData>
    <row r="1" spans="1:10" x14ac:dyDescent="0.3">
      <c r="A1" t="s">
        <v>0</v>
      </c>
      <c r="F1" t="s">
        <v>1</v>
      </c>
    </row>
    <row r="2" spans="1:10" ht="15" thickBot="1" x14ac:dyDescent="0.35">
      <c r="A2" s="1" t="s">
        <v>2</v>
      </c>
      <c r="B2" s="2"/>
    </row>
    <row r="3" spans="1:10" ht="16.2" thickTop="1" x14ac:dyDescent="0.35">
      <c r="A3" s="3" t="s">
        <v>3</v>
      </c>
      <c r="B3" s="3" t="s">
        <v>4</v>
      </c>
      <c r="C3" s="3" t="s">
        <v>5</v>
      </c>
      <c r="D3" s="4" t="s">
        <v>6</v>
      </c>
    </row>
    <row r="4" spans="1:10" x14ac:dyDescent="0.3">
      <c r="A4" s="5" t="s">
        <v>7</v>
      </c>
      <c r="B4" s="5">
        <v>190.6</v>
      </c>
      <c r="C4" s="5">
        <v>4.6040000000000001</v>
      </c>
      <c r="D4" s="5">
        <v>1.0999999999999999E-2</v>
      </c>
    </row>
    <row r="5" spans="1:10" ht="15" thickBot="1" x14ac:dyDescent="0.35">
      <c r="G5" s="6" t="s">
        <v>8</v>
      </c>
      <c r="H5" s="7"/>
      <c r="I5" s="7"/>
      <c r="J5" s="8"/>
    </row>
    <row r="6" spans="1:10" ht="16.8" thickBot="1" x14ac:dyDescent="0.35">
      <c r="A6" s="9" t="s">
        <v>9</v>
      </c>
      <c r="B6" s="10"/>
      <c r="C6" s="11" t="s">
        <v>10</v>
      </c>
      <c r="D6" s="12"/>
      <c r="G6" s="3" t="s">
        <v>11</v>
      </c>
      <c r="H6" s="3"/>
      <c r="I6" s="13">
        <v>8.3144720000000003</v>
      </c>
      <c r="J6" s="8"/>
    </row>
    <row r="7" spans="1:10" ht="17.399999999999999" thickTop="1" x14ac:dyDescent="0.35">
      <c r="A7" s="14" t="s">
        <v>12</v>
      </c>
      <c r="B7" s="15">
        <v>111.40684117605109</v>
      </c>
      <c r="C7" s="16" t="s">
        <v>13</v>
      </c>
      <c r="D7" s="17" t="s">
        <v>14</v>
      </c>
      <c r="E7" s="18" t="s">
        <v>15</v>
      </c>
      <c r="G7" s="19" t="s">
        <v>16</v>
      </c>
      <c r="H7" s="20">
        <f>TK/Tc</f>
        <v>0.58450598728253456</v>
      </c>
      <c r="I7" s="3" t="s">
        <v>17</v>
      </c>
      <c r="J7" s="3"/>
    </row>
    <row r="8" spans="1:10" ht="17.399999999999999" thickBot="1" x14ac:dyDescent="0.4">
      <c r="A8" s="21" t="s">
        <v>18</v>
      </c>
      <c r="B8" s="22">
        <v>0.1</v>
      </c>
      <c r="C8" s="23"/>
      <c r="D8" s="24" t="s">
        <v>19</v>
      </c>
      <c r="E8" s="25" t="s">
        <v>20</v>
      </c>
      <c r="G8" s="26" t="s">
        <v>21</v>
      </c>
      <c r="H8" s="27">
        <f>P/Pc</f>
        <v>2.1720243266724587E-2</v>
      </c>
      <c r="I8" s="6">
        <f>0.4572355289*(Tc*_R)^2*alpha/Pc</f>
        <v>297527.39300120424</v>
      </c>
      <c r="J8" s="8"/>
    </row>
    <row r="9" spans="1:10" ht="16.2" x14ac:dyDescent="0.3">
      <c r="A9" s="28" t="s">
        <v>22</v>
      </c>
      <c r="B9" s="29"/>
      <c r="C9" s="30">
        <f>E26-a2_/3</f>
        <v>0.9673637722131988</v>
      </c>
      <c r="D9" s="31">
        <f>Z*R_*TK/P</f>
        <v>8960.5848075700997</v>
      </c>
      <c r="E9" s="32">
        <f>P*EXP(Z-1-LN(Z-B)-A/B/2.8284*LN((Z+2.4142*B)/(Z-0.4142*B)))</f>
        <v>9.6831063764224581E-2</v>
      </c>
      <c r="G9" s="33" t="s">
        <v>23</v>
      </c>
      <c r="H9" s="27">
        <f>0.37464+1.54226*omega-0.26992*omega^2</f>
        <v>0.39157219967999995</v>
      </c>
      <c r="I9" s="3" t="s">
        <v>24</v>
      </c>
      <c r="J9" s="3"/>
    </row>
    <row r="10" spans="1:10" x14ac:dyDescent="0.3">
      <c r="A10" s="34" t="s">
        <v>25</v>
      </c>
      <c r="B10" s="35"/>
      <c r="C10">
        <f>F26-a2_/3</f>
        <v>2.6107975804786354E-2</v>
      </c>
      <c r="D10" s="36">
        <f>Z*R_*TK/P</f>
        <v>241.83532407622283</v>
      </c>
      <c r="E10" s="32"/>
      <c r="G10" s="37" t="s">
        <v>26</v>
      </c>
      <c r="H10" s="38">
        <f>(1+kappa*(1-SQRT(Tr)))^2</f>
        <v>1.1929085729552695</v>
      </c>
      <c r="I10" s="6">
        <f>0.0777960739*R_*Tc/Pc</f>
        <v>26.778110950406653</v>
      </c>
      <c r="J10" s="8"/>
    </row>
    <row r="11" spans="1:10" ht="15" thickBot="1" x14ac:dyDescent="0.35">
      <c r="A11" s="21"/>
      <c r="B11" s="39"/>
      <c r="C11" s="39">
        <f>G26-a2_/3</f>
        <v>3.6373497721673975E-3</v>
      </c>
      <c r="D11" s="40">
        <f>Z*R_*TK/P</f>
        <v>33.692373070508751</v>
      </c>
      <c r="E11" s="41">
        <f>P*EXP(Z-1-LN(Z-B)-A/B/2.8284*LN((Z+2.4142*B)/(Z-0.4142*B)))</f>
        <v>9.6831072345721192E-2</v>
      </c>
      <c r="G11" s="19" t="s">
        <v>27</v>
      </c>
      <c r="H11" s="20"/>
      <c r="I11" s="19" t="s">
        <v>28</v>
      </c>
      <c r="J11" s="20">
        <f>a_*P/(R_*TK)^2</f>
        <v>3.4676390562132502E-2</v>
      </c>
    </row>
    <row r="12" spans="1:10" ht="15" thickBot="1" x14ac:dyDescent="0.35">
      <c r="A12" s="42" t="s">
        <v>29</v>
      </c>
      <c r="B12" s="43"/>
      <c r="C12" s="44" t="e">
        <f>C22-a2_/3</f>
        <v>#NUM!</v>
      </c>
      <c r="D12" s="12" t="e">
        <f>Z*R_*TK/P</f>
        <v>#NUM!</v>
      </c>
      <c r="E12" s="41" t="e">
        <f>P*EXP(Z-1-LN(Z-B)-A/B/2.8284*LN((Z+2.4142*B)/(Z-0.4142*B)))</f>
        <v>#NUM!</v>
      </c>
      <c r="G12" s="45"/>
      <c r="H12" s="38">
        <f>E9/E11</f>
        <v>0.99999991137662325</v>
      </c>
      <c r="I12" s="45" t="s">
        <v>30</v>
      </c>
      <c r="J12" s="38">
        <f>b_*P/R_/TK</f>
        <v>2.8909022098473451E-3</v>
      </c>
    </row>
    <row r="13" spans="1:10" x14ac:dyDescent="0.3">
      <c r="C13" t="s">
        <v>31</v>
      </c>
      <c r="G13" t="s">
        <v>32</v>
      </c>
    </row>
    <row r="14" spans="1:10" x14ac:dyDescent="0.3">
      <c r="G14" t="s">
        <v>33</v>
      </c>
    </row>
    <row r="16" spans="1:10" ht="16.8" x14ac:dyDescent="0.35">
      <c r="A16" t="s">
        <v>34</v>
      </c>
      <c r="C16" t="s">
        <v>35</v>
      </c>
      <c r="F16" s="19" t="s">
        <v>36</v>
      </c>
      <c r="G16" s="46"/>
      <c r="H16" s="46">
        <f>E18^2/4+D18^3/27</f>
        <v>-3.8470643277668196E-6</v>
      </c>
      <c r="I16" s="20"/>
    </row>
    <row r="17" spans="1:9" ht="15.6" x14ac:dyDescent="0.35">
      <c r="A17" s="13" t="s">
        <v>37</v>
      </c>
      <c r="B17" s="13" t="s">
        <v>38</v>
      </c>
      <c r="C17" s="13" t="s">
        <v>39</v>
      </c>
      <c r="D17" s="13" t="s">
        <v>40</v>
      </c>
      <c r="E17" s="13" t="s">
        <v>41</v>
      </c>
      <c r="F17" s="26" t="s">
        <v>42</v>
      </c>
      <c r="I17" s="27"/>
    </row>
    <row r="18" spans="1:9" x14ac:dyDescent="0.3">
      <c r="A18" s="3">
        <f>-(1-B)</f>
        <v>-0.99710909779015267</v>
      </c>
      <c r="B18" s="3">
        <f>A-3*B^2-2*B</f>
        <v>2.8869514195677112E-2</v>
      </c>
      <c r="C18" s="3">
        <f>-(A*B-B^2-B^3)</f>
        <v>-9.1864578336599639E-5</v>
      </c>
      <c r="D18" s="3">
        <f>(3*B18-A18^2)/3</f>
        <v>-0.3025393367696203</v>
      </c>
      <c r="E18" s="3">
        <f>(2*A18^3-9*A18*B18+27*C18)/27</f>
        <v>-6.3930019579612474E-2</v>
      </c>
      <c r="F18" s="45" t="s">
        <v>43</v>
      </c>
      <c r="G18" s="47"/>
      <c r="H18" s="47"/>
      <c r="I18" s="38"/>
    </row>
    <row r="20" spans="1:9" x14ac:dyDescent="0.3">
      <c r="A20" t="s">
        <v>44</v>
      </c>
    </row>
    <row r="21" spans="1:9" x14ac:dyDescent="0.3">
      <c r="A21" s="3" t="s">
        <v>45</v>
      </c>
      <c r="B21" s="3" t="s">
        <v>46</v>
      </c>
      <c r="C21" s="3" t="s">
        <v>47</v>
      </c>
      <c r="D21" s="3"/>
      <c r="F21" t="s">
        <v>48</v>
      </c>
    </row>
    <row r="22" spans="1:9" x14ac:dyDescent="0.3">
      <c r="A22" s="3" t="e">
        <f>(-$E$18/2+SQRT($H$16))^(1/3)</f>
        <v>#NUM!</v>
      </c>
      <c r="B22" s="3" t="e">
        <f>(-$E$18/2-SQRT($H$16))^(1/3)</f>
        <v>#NUM!</v>
      </c>
      <c r="C22" s="3" t="e">
        <f>A22+B22</f>
        <v>#NUM!</v>
      </c>
      <c r="F22" t="s">
        <v>49</v>
      </c>
    </row>
    <row r="24" spans="1:9" x14ac:dyDescent="0.3">
      <c r="A24" t="s">
        <v>50</v>
      </c>
    </row>
    <row r="25" spans="1:9" ht="15.6" x14ac:dyDescent="0.35">
      <c r="A25" s="3" t="s">
        <v>51</v>
      </c>
      <c r="B25" s="3" t="s">
        <v>52</v>
      </c>
      <c r="C25" s="3" t="s">
        <v>53</v>
      </c>
      <c r="D25" s="4" t="s">
        <v>54</v>
      </c>
      <c r="E25" s="3" t="s">
        <v>55</v>
      </c>
      <c r="F25" s="3"/>
      <c r="G25" s="3"/>
    </row>
    <row r="26" spans="1:9" x14ac:dyDescent="0.3">
      <c r="A26" s="3">
        <f>2*SQRT(-D18/3)</f>
        <v>0.63512658766539898</v>
      </c>
      <c r="B26" s="3">
        <f>3*E18/D18/A26</f>
        <v>0.99812273536129925</v>
      </c>
      <c r="C26" s="3">
        <f>ACOS(B26)</f>
        <v>6.1283803515510105E-2</v>
      </c>
      <c r="D26" s="3">
        <f>C26/3</f>
        <v>2.0427934505170036E-2</v>
      </c>
      <c r="E26" s="3">
        <f>$A$26*COS($D$26)</f>
        <v>0.63499407294981458</v>
      </c>
      <c r="F26" s="3">
        <f>$A$26*COS($D$26+4*PI()/3)</f>
        <v>-0.30626172345859787</v>
      </c>
      <c r="G26" s="3">
        <f>$A$26*COS($D$26+2*PI()/3)</f>
        <v>-0.32873234949121682</v>
      </c>
    </row>
    <row r="28" spans="1:9" x14ac:dyDescent="0.3">
      <c r="A28" t="s">
        <v>56</v>
      </c>
    </row>
    <row r="29" spans="1:9" ht="15.6" x14ac:dyDescent="0.35">
      <c r="A29" t="s">
        <v>57</v>
      </c>
    </row>
    <row r="30" spans="1:9" x14ac:dyDescent="0.3">
      <c r="A30" t="s">
        <v>58</v>
      </c>
    </row>
    <row r="31" spans="1:9" x14ac:dyDescent="0.3">
      <c r="A3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15</vt:i4>
      </vt:variant>
    </vt:vector>
  </HeadingPairs>
  <TitlesOfParts>
    <vt:vector size="16" baseType="lpstr">
      <vt:lpstr>Sayfa1</vt:lpstr>
      <vt:lpstr>Sayfa1!A</vt:lpstr>
      <vt:lpstr>Sayfa1!a_</vt:lpstr>
      <vt:lpstr>Sayfa1!a2_</vt:lpstr>
      <vt:lpstr>Sayfa1!alpha</vt:lpstr>
      <vt:lpstr>Sayfa1!B</vt:lpstr>
      <vt:lpstr>Sayfa1!b_</vt:lpstr>
      <vt:lpstr>Sayfa1!kappa</vt:lpstr>
      <vt:lpstr>Sayfa1!omega</vt:lpstr>
      <vt:lpstr>Sayfa1!P</vt:lpstr>
      <vt:lpstr>Sayfa1!Pc</vt:lpstr>
      <vt:lpstr>Sayfa1!R_</vt:lpstr>
      <vt:lpstr>Sayfa1!Tc</vt:lpstr>
      <vt:lpstr>Sayfa1!TK</vt:lpstr>
      <vt:lpstr>Sayfa1!Tr</vt:lpstr>
      <vt:lpstr>Sayfa1!Z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Özcan</dc:creator>
  <cp:lastModifiedBy>Ahmet Özcan</cp:lastModifiedBy>
  <dcterms:created xsi:type="dcterms:W3CDTF">2015-06-05T18:19:34Z</dcterms:created>
  <dcterms:modified xsi:type="dcterms:W3CDTF">2020-11-24T21:08:20Z</dcterms:modified>
</cp:coreProperties>
</file>