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03AEDBC6-9973-4C4F-82A6-6367D8D5D121}" xr6:coauthVersionLast="47" xr6:coauthVersionMax="47" xr10:uidLastSave="{00000000-0000-0000-0000-000000000000}"/>
  <bookViews>
    <workbookView xWindow="-110" yWindow="-110" windowWidth="19420" windowHeight="11500" firstSheet="7" activeTab="9" xr2:uid="{00000000-000D-0000-FFFF-FFFF00000000}"/>
  </bookViews>
  <sheets>
    <sheet name="RideData" sheetId="1" r:id="rId1"/>
    <sheet name="Q1 Regular M-U" sheetId="3" r:id="rId2"/>
    <sheet name="Q1 EduPass M-U" sheetId="4" r:id="rId3"/>
    <sheet name="Q2" sheetId="5" r:id="rId4"/>
    <sheet name="Q3" sheetId="6" r:id="rId5"/>
    <sheet name="Q4" sheetId="7" r:id="rId6"/>
    <sheet name="Q5" sheetId="8" r:id="rId7"/>
    <sheet name="Q7" sheetId="10" r:id="rId8"/>
    <sheet name="Q7 Regular U-M" sheetId="13" r:id="rId9"/>
    <sheet name="Q8" sheetId="19" r:id="rId10"/>
    <sheet name="Q9" sheetId="20" r:id="rId11"/>
  </sheets>
  <definedNames>
    <definedName name="_xlnm._FilterDatabase" localSheetId="0" hidden="1">RideData!$A$1:$H$261</definedName>
    <definedName name="solver_adj" localSheetId="5" hidden="1">'Q4'!$B$4,'Q4'!$E$4</definedName>
    <definedName name="solver_adj" localSheetId="6" hidden="1">'Q5'!$B$4,'Q5'!$E$4</definedName>
    <definedName name="solver_adj" localSheetId="7" hidden="1">'Q7'!$B$4,'Q7'!$E$4,'Q7'!$H$48</definedName>
    <definedName name="solver_adj" localSheetId="10" hidden="1">'Q9'!$B$8,'Q9'!$E$8</definedName>
    <definedName name="solver_cvg" localSheetId="5" hidden="1">0.0001</definedName>
    <definedName name="solver_cvg" localSheetId="6" hidden="1">0.0001</definedName>
    <definedName name="solver_cvg" localSheetId="7" hidden="1">0.0001</definedName>
    <definedName name="solver_cvg" localSheetId="10" hidden="1">0.0001</definedName>
    <definedName name="solver_drv" localSheetId="5" hidden="1">1</definedName>
    <definedName name="solver_drv" localSheetId="6" hidden="1">1</definedName>
    <definedName name="solver_drv" localSheetId="7" hidden="1">1</definedName>
    <definedName name="solver_drv" localSheetId="10" hidden="1">1</definedName>
    <definedName name="solver_eng" localSheetId="5" hidden="1">1</definedName>
    <definedName name="solver_eng" localSheetId="6" hidden="1">1</definedName>
    <definedName name="solver_eng" localSheetId="7" hidden="1">1</definedName>
    <definedName name="solver_eng" localSheetId="8" hidden="1">1</definedName>
    <definedName name="solver_eng" localSheetId="9" hidden="1">1</definedName>
    <definedName name="solver_eng" localSheetId="10" hidden="1">1</definedName>
    <definedName name="solver_eng" localSheetId="0" hidden="1">1</definedName>
    <definedName name="solver_est" localSheetId="5" hidden="1">1</definedName>
    <definedName name="solver_est" localSheetId="6" hidden="1">1</definedName>
    <definedName name="solver_est" localSheetId="7" hidden="1">1</definedName>
    <definedName name="solver_est" localSheetId="10" hidden="1">1</definedName>
    <definedName name="solver_itr" localSheetId="5" hidden="1">2147483647</definedName>
    <definedName name="solver_itr" localSheetId="6" hidden="1">2147483647</definedName>
    <definedName name="solver_itr" localSheetId="7" hidden="1">2147483647</definedName>
    <definedName name="solver_itr" localSheetId="10" hidden="1">2147483647</definedName>
    <definedName name="solver_lhs1" localSheetId="5" hidden="1">'Q4'!$G$12</definedName>
    <definedName name="solver_lhs1" localSheetId="6" hidden="1">'Q5'!$B$4</definedName>
    <definedName name="solver_lhs1" localSheetId="7" hidden="1">'Q7'!$K$13</definedName>
    <definedName name="solver_lhs1" localSheetId="10" hidden="1">'Q9'!$E$8</definedName>
    <definedName name="solver_lhs2" localSheetId="6" hidden="1">'Q5'!$G$12</definedName>
    <definedName name="solver_lhs2" localSheetId="10" hidden="1">'Q9'!$G$16</definedName>
    <definedName name="solver_mip" localSheetId="5" hidden="1">2147483647</definedName>
    <definedName name="solver_mip" localSheetId="6" hidden="1">2147483647</definedName>
    <definedName name="solver_mip" localSheetId="7" hidden="1">2147483647</definedName>
    <definedName name="solver_mip" localSheetId="10" hidden="1">2147483647</definedName>
    <definedName name="solver_mni" localSheetId="5" hidden="1">30</definedName>
    <definedName name="solver_mni" localSheetId="6" hidden="1">30</definedName>
    <definedName name="solver_mni" localSheetId="7" hidden="1">30</definedName>
    <definedName name="solver_mni" localSheetId="10" hidden="1">30</definedName>
    <definedName name="solver_mrt" localSheetId="5" hidden="1">0.075</definedName>
    <definedName name="solver_mrt" localSheetId="6" hidden="1">0.075</definedName>
    <definedName name="solver_mrt" localSheetId="7" hidden="1">0.075</definedName>
    <definedName name="solver_mrt" localSheetId="10" hidden="1">0.075</definedName>
    <definedName name="solver_msl" localSheetId="5" hidden="1">2</definedName>
    <definedName name="solver_msl" localSheetId="6" hidden="1">2</definedName>
    <definedName name="solver_msl" localSheetId="7" hidden="1">2</definedName>
    <definedName name="solver_msl" localSheetId="10" hidden="1">2</definedName>
    <definedName name="solver_neg" localSheetId="5" hidden="1">1</definedName>
    <definedName name="solver_neg" localSheetId="6" hidden="1">1</definedName>
    <definedName name="solver_neg" localSheetId="7" hidden="1">1</definedName>
    <definedName name="solver_neg" localSheetId="8" hidden="1">1</definedName>
    <definedName name="solver_neg" localSheetId="9" hidden="1">1</definedName>
    <definedName name="solver_neg" localSheetId="10" hidden="1">1</definedName>
    <definedName name="solver_neg" localSheetId="0" hidden="1">1</definedName>
    <definedName name="solver_nod" localSheetId="5" hidden="1">2147483647</definedName>
    <definedName name="solver_nod" localSheetId="6" hidden="1">2147483647</definedName>
    <definedName name="solver_nod" localSheetId="7" hidden="1">2147483647</definedName>
    <definedName name="solver_nod" localSheetId="10" hidden="1">2147483647</definedName>
    <definedName name="solver_num" localSheetId="5" hidden="1">1</definedName>
    <definedName name="solver_num" localSheetId="6" hidden="1">2</definedName>
    <definedName name="solver_num" localSheetId="7" hidden="1">1</definedName>
    <definedName name="solver_num" localSheetId="8" hidden="1">0</definedName>
    <definedName name="solver_num" localSheetId="9" hidden="1">0</definedName>
    <definedName name="solver_num" localSheetId="10" hidden="1">2</definedName>
    <definedName name="solver_num" localSheetId="0" hidden="1">0</definedName>
    <definedName name="solver_nwt" localSheetId="5" hidden="1">1</definedName>
    <definedName name="solver_nwt" localSheetId="6" hidden="1">1</definedName>
    <definedName name="solver_nwt" localSheetId="7" hidden="1">1</definedName>
    <definedName name="solver_nwt" localSheetId="10" hidden="1">1</definedName>
    <definedName name="solver_opt" localSheetId="5" hidden="1">'Q4'!$G$10</definedName>
    <definedName name="solver_opt" localSheetId="6" hidden="1">'Q5'!$G$10</definedName>
    <definedName name="solver_opt" localSheetId="7" hidden="1">'Q7'!$K$11</definedName>
    <definedName name="solver_opt" localSheetId="8" hidden="1">'Q7 Regular U-M'!#REF!</definedName>
    <definedName name="solver_opt" localSheetId="9" hidden="1">'Q8'!$O$21</definedName>
    <definedName name="solver_opt" localSheetId="10" hidden="1">'Q9'!$G$14</definedName>
    <definedName name="solver_opt" localSheetId="0" hidden="1">RideData!$D$67</definedName>
    <definedName name="solver_pre" localSheetId="5" hidden="1">0.000001</definedName>
    <definedName name="solver_pre" localSheetId="6" hidden="1">0.000001</definedName>
    <definedName name="solver_pre" localSheetId="7" hidden="1">0.000001</definedName>
    <definedName name="solver_pre" localSheetId="10" hidden="1">0.000001</definedName>
    <definedName name="solver_rbv" localSheetId="5" hidden="1">1</definedName>
    <definedName name="solver_rbv" localSheetId="6" hidden="1">1</definedName>
    <definedName name="solver_rbv" localSheetId="7" hidden="1">1</definedName>
    <definedName name="solver_rbv" localSheetId="10" hidden="1">1</definedName>
    <definedName name="solver_rel1" localSheetId="5" hidden="1">1</definedName>
    <definedName name="solver_rel1" localSheetId="6" hidden="1">2</definedName>
    <definedName name="solver_rel1" localSheetId="7" hidden="1">1</definedName>
    <definedName name="solver_rel1" localSheetId="10" hidden="1">1</definedName>
    <definedName name="solver_rel2" localSheetId="6" hidden="1">1</definedName>
    <definedName name="solver_rel2" localSheetId="10" hidden="1">1</definedName>
    <definedName name="solver_rhs1" localSheetId="5" hidden="1">'Q4'!$I$12</definedName>
    <definedName name="solver_rhs1" localSheetId="6" hidden="1">'Q5'!$E$4</definedName>
    <definedName name="solver_rhs1" localSheetId="7" hidden="1">'Q7'!$M$13</definedName>
    <definedName name="solver_rhs1" localSheetId="10" hidden="1">100</definedName>
    <definedName name="solver_rhs2" localSheetId="6" hidden="1">'Q5'!$I$12</definedName>
    <definedName name="solver_rhs2" localSheetId="10" hidden="1">'Q9'!$I$16</definedName>
    <definedName name="solver_rlx" localSheetId="5" hidden="1">2</definedName>
    <definedName name="solver_rlx" localSheetId="6" hidden="1">2</definedName>
    <definedName name="solver_rlx" localSheetId="7" hidden="1">2</definedName>
    <definedName name="solver_rlx" localSheetId="10" hidden="1">2</definedName>
    <definedName name="solver_rsd" localSheetId="5" hidden="1">0</definedName>
    <definedName name="solver_rsd" localSheetId="6" hidden="1">0</definedName>
    <definedName name="solver_rsd" localSheetId="7" hidden="1">0</definedName>
    <definedName name="solver_rsd" localSheetId="10" hidden="1">0</definedName>
    <definedName name="solver_scl" localSheetId="5" hidden="1">1</definedName>
    <definedName name="solver_scl" localSheetId="6" hidden="1">1</definedName>
    <definedName name="solver_scl" localSheetId="7" hidden="1">1</definedName>
    <definedName name="solver_scl" localSheetId="10" hidden="1">1</definedName>
    <definedName name="solver_sho" localSheetId="5" hidden="1">2</definedName>
    <definedName name="solver_sho" localSheetId="6" hidden="1">2</definedName>
    <definedName name="solver_sho" localSheetId="7" hidden="1">2</definedName>
    <definedName name="solver_sho" localSheetId="10" hidden="1">2</definedName>
    <definedName name="solver_ssz" localSheetId="5" hidden="1">100</definedName>
    <definedName name="solver_ssz" localSheetId="6" hidden="1">100</definedName>
    <definedName name="solver_ssz" localSheetId="7" hidden="1">100</definedName>
    <definedName name="solver_ssz" localSheetId="10" hidden="1">100</definedName>
    <definedName name="solver_tim" localSheetId="5" hidden="1">2147483647</definedName>
    <definedName name="solver_tim" localSheetId="6" hidden="1">2147483647</definedName>
    <definedName name="solver_tim" localSheetId="7" hidden="1">2147483647</definedName>
    <definedName name="solver_tim" localSheetId="10" hidden="1">2147483647</definedName>
    <definedName name="solver_tol" localSheetId="5" hidden="1">0.01</definedName>
    <definedName name="solver_tol" localSheetId="6" hidden="1">0.01</definedName>
    <definedName name="solver_tol" localSheetId="7" hidden="1">0.01</definedName>
    <definedName name="solver_tol" localSheetId="10" hidden="1">0.01</definedName>
    <definedName name="solver_typ" localSheetId="5" hidden="1">1</definedName>
    <definedName name="solver_typ" localSheetId="6" hidden="1">1</definedName>
    <definedName name="solver_typ" localSheetId="7" hidden="1">1</definedName>
    <definedName name="solver_typ" localSheetId="8" hidden="1">1</definedName>
    <definedName name="solver_typ" localSheetId="9" hidden="1">1</definedName>
    <definedName name="solver_typ" localSheetId="10" hidden="1">1</definedName>
    <definedName name="solver_typ" localSheetId="0" hidden="1">1</definedName>
    <definedName name="solver_val" localSheetId="5" hidden="1">0</definedName>
    <definedName name="solver_val" localSheetId="6" hidden="1">0</definedName>
    <definedName name="solver_val" localSheetId="7" hidden="1">0</definedName>
    <definedName name="solver_val" localSheetId="8" hidden="1">0</definedName>
    <definedName name="solver_val" localSheetId="9" hidden="1">0</definedName>
    <definedName name="solver_val" localSheetId="10" hidden="1">0</definedName>
    <definedName name="solver_val" localSheetId="0" hidden="1">0</definedName>
    <definedName name="solver_ver" localSheetId="5" hidden="1">3</definedName>
    <definedName name="solver_ver" localSheetId="6" hidden="1">3</definedName>
    <definedName name="solver_ver" localSheetId="7" hidden="1">3</definedName>
    <definedName name="solver_ver" localSheetId="8" hidden="1">3</definedName>
    <definedName name="solver_ver" localSheetId="9" hidden="1">3</definedName>
    <definedName name="solver_ver" localSheetId="10" hidden="1">3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20" l="1"/>
  <c r="B11" i="20" s="1"/>
  <c r="E9" i="20"/>
  <c r="G9" i="20"/>
  <c r="B10" i="20"/>
  <c r="G14" i="20" s="1"/>
  <c r="E10" i="20"/>
  <c r="E11" i="20"/>
  <c r="G16" i="20"/>
  <c r="A17" i="20"/>
  <c r="M66" i="19"/>
  <c r="I66" i="19"/>
  <c r="J66" i="19" s="1"/>
  <c r="K66" i="19" s="1"/>
  <c r="M65" i="19"/>
  <c r="I65" i="19"/>
  <c r="J65" i="19" s="1"/>
  <c r="K65" i="19" s="1"/>
  <c r="M64" i="19"/>
  <c r="I64" i="19"/>
  <c r="J64" i="19" s="1"/>
  <c r="K64" i="19" s="1"/>
  <c r="M63" i="19"/>
  <c r="I63" i="19"/>
  <c r="J63" i="19" s="1"/>
  <c r="K63" i="19" s="1"/>
  <c r="M62" i="19"/>
  <c r="I62" i="19"/>
  <c r="J62" i="19" s="1"/>
  <c r="K62" i="19" s="1"/>
  <c r="M61" i="19"/>
  <c r="I61" i="19"/>
  <c r="J61" i="19" s="1"/>
  <c r="K61" i="19" s="1"/>
  <c r="M60" i="19"/>
  <c r="J60" i="19"/>
  <c r="K60" i="19" s="1"/>
  <c r="I60" i="19"/>
  <c r="M59" i="19"/>
  <c r="I59" i="19"/>
  <c r="J59" i="19" s="1"/>
  <c r="K59" i="19" s="1"/>
  <c r="M58" i="19"/>
  <c r="I58" i="19"/>
  <c r="J58" i="19" s="1"/>
  <c r="K58" i="19" s="1"/>
  <c r="M57" i="19"/>
  <c r="I57" i="19"/>
  <c r="J57" i="19" s="1"/>
  <c r="K57" i="19" s="1"/>
  <c r="M56" i="19"/>
  <c r="I56" i="19"/>
  <c r="J56" i="19" s="1"/>
  <c r="K56" i="19" s="1"/>
  <c r="M55" i="19"/>
  <c r="I55" i="19"/>
  <c r="J55" i="19" s="1"/>
  <c r="K55" i="19" s="1"/>
  <c r="M54" i="19"/>
  <c r="I54" i="19"/>
  <c r="J54" i="19" s="1"/>
  <c r="K54" i="19" s="1"/>
  <c r="M53" i="19"/>
  <c r="I53" i="19"/>
  <c r="J53" i="19" s="1"/>
  <c r="K53" i="19" s="1"/>
  <c r="M52" i="19"/>
  <c r="I52" i="19"/>
  <c r="J52" i="19" s="1"/>
  <c r="K52" i="19" s="1"/>
  <c r="M51" i="19"/>
  <c r="I51" i="19"/>
  <c r="J51" i="19" s="1"/>
  <c r="K51" i="19" s="1"/>
  <c r="M50" i="19"/>
  <c r="I50" i="19"/>
  <c r="J50" i="19" s="1"/>
  <c r="K50" i="19" s="1"/>
  <c r="M49" i="19"/>
  <c r="I49" i="19"/>
  <c r="J49" i="19" s="1"/>
  <c r="K49" i="19" s="1"/>
  <c r="M48" i="19"/>
  <c r="I48" i="19"/>
  <c r="J48" i="19" s="1"/>
  <c r="K48" i="19" s="1"/>
  <c r="M47" i="19"/>
  <c r="I47" i="19"/>
  <c r="J47" i="19" s="1"/>
  <c r="K47" i="19" s="1"/>
  <c r="M46" i="19"/>
  <c r="I46" i="19"/>
  <c r="J46" i="19" s="1"/>
  <c r="K46" i="19" s="1"/>
  <c r="M45" i="19"/>
  <c r="I45" i="19"/>
  <c r="J45" i="19" s="1"/>
  <c r="K45" i="19" s="1"/>
  <c r="M44" i="19"/>
  <c r="I44" i="19"/>
  <c r="J44" i="19" s="1"/>
  <c r="K44" i="19" s="1"/>
  <c r="M43" i="19"/>
  <c r="I43" i="19"/>
  <c r="J43" i="19" s="1"/>
  <c r="K43" i="19" s="1"/>
  <c r="M42" i="19"/>
  <c r="I42" i="19"/>
  <c r="J42" i="19" s="1"/>
  <c r="K42" i="19" s="1"/>
  <c r="M41" i="19"/>
  <c r="I41" i="19"/>
  <c r="J41" i="19" s="1"/>
  <c r="K41" i="19" s="1"/>
  <c r="M40" i="19"/>
  <c r="I40" i="19"/>
  <c r="J40" i="19" s="1"/>
  <c r="K40" i="19" s="1"/>
  <c r="M39" i="19"/>
  <c r="I39" i="19"/>
  <c r="J39" i="19" s="1"/>
  <c r="K39" i="19" s="1"/>
  <c r="M38" i="19"/>
  <c r="I38" i="19"/>
  <c r="J38" i="19" s="1"/>
  <c r="K38" i="19" s="1"/>
  <c r="M37" i="19"/>
  <c r="I37" i="19"/>
  <c r="J37" i="19" s="1"/>
  <c r="K37" i="19" s="1"/>
  <c r="M36" i="19"/>
  <c r="I36" i="19"/>
  <c r="J36" i="19" s="1"/>
  <c r="K36" i="19" s="1"/>
  <c r="M35" i="19"/>
  <c r="I35" i="19"/>
  <c r="J35" i="19" s="1"/>
  <c r="K35" i="19" s="1"/>
  <c r="M34" i="19"/>
  <c r="I34" i="19"/>
  <c r="J34" i="19" s="1"/>
  <c r="K34" i="19" s="1"/>
  <c r="M33" i="19"/>
  <c r="I33" i="19"/>
  <c r="J33" i="19" s="1"/>
  <c r="K33" i="19" s="1"/>
  <c r="M32" i="19"/>
  <c r="I32" i="19"/>
  <c r="J32" i="19" s="1"/>
  <c r="K32" i="19" s="1"/>
  <c r="M31" i="19"/>
  <c r="I31" i="19"/>
  <c r="J31" i="19" s="1"/>
  <c r="K31" i="19" s="1"/>
  <c r="M30" i="19"/>
  <c r="I30" i="19"/>
  <c r="J30" i="19" s="1"/>
  <c r="K30" i="19" s="1"/>
  <c r="M29" i="19"/>
  <c r="I29" i="19"/>
  <c r="J29" i="19" s="1"/>
  <c r="K29" i="19" s="1"/>
  <c r="M28" i="19"/>
  <c r="I28" i="19"/>
  <c r="J28" i="19" s="1"/>
  <c r="K28" i="19" s="1"/>
  <c r="M27" i="19"/>
  <c r="I27" i="19"/>
  <c r="J27" i="19" s="1"/>
  <c r="K27" i="19" s="1"/>
  <c r="M26" i="19"/>
  <c r="I26" i="19"/>
  <c r="J26" i="19" s="1"/>
  <c r="K26" i="19" s="1"/>
  <c r="M25" i="19"/>
  <c r="J25" i="19"/>
  <c r="K25" i="19" s="1"/>
  <c r="I25" i="19"/>
  <c r="M24" i="19"/>
  <c r="I24" i="19"/>
  <c r="J24" i="19" s="1"/>
  <c r="K24" i="19" s="1"/>
  <c r="M23" i="19"/>
  <c r="I23" i="19"/>
  <c r="J23" i="19" s="1"/>
  <c r="K23" i="19" s="1"/>
  <c r="M22" i="19"/>
  <c r="I22" i="19"/>
  <c r="J22" i="19" s="1"/>
  <c r="K22" i="19" s="1"/>
  <c r="M21" i="19"/>
  <c r="I21" i="19"/>
  <c r="J21" i="19" s="1"/>
  <c r="K21" i="19" s="1"/>
  <c r="M20" i="19"/>
  <c r="I20" i="19"/>
  <c r="J20" i="19" s="1"/>
  <c r="K20" i="19" s="1"/>
  <c r="M19" i="19"/>
  <c r="I19" i="19"/>
  <c r="J19" i="19" s="1"/>
  <c r="K19" i="19" s="1"/>
  <c r="M18" i="19"/>
  <c r="I18" i="19"/>
  <c r="J18" i="19" s="1"/>
  <c r="K18" i="19" s="1"/>
  <c r="M17" i="19"/>
  <c r="I17" i="19"/>
  <c r="J17" i="19" s="1"/>
  <c r="K17" i="19" s="1"/>
  <c r="M16" i="19"/>
  <c r="I16" i="19"/>
  <c r="J16" i="19" s="1"/>
  <c r="K16" i="19" s="1"/>
  <c r="M15" i="19"/>
  <c r="I15" i="19"/>
  <c r="J15" i="19" s="1"/>
  <c r="K15" i="19" s="1"/>
  <c r="M14" i="19"/>
  <c r="I14" i="19"/>
  <c r="J14" i="19" s="1"/>
  <c r="K14" i="19" s="1"/>
  <c r="M13" i="19"/>
  <c r="I13" i="19"/>
  <c r="J13" i="19" s="1"/>
  <c r="K13" i="19" s="1"/>
  <c r="M12" i="19"/>
  <c r="I12" i="19"/>
  <c r="J12" i="19" s="1"/>
  <c r="K12" i="19" s="1"/>
  <c r="M11" i="19"/>
  <c r="I11" i="19"/>
  <c r="J11" i="19" s="1"/>
  <c r="K11" i="19" s="1"/>
  <c r="M10" i="19"/>
  <c r="I10" i="19"/>
  <c r="J10" i="19" s="1"/>
  <c r="K10" i="19" s="1"/>
  <c r="M9" i="19"/>
  <c r="I9" i="19"/>
  <c r="J9" i="19" s="1"/>
  <c r="K9" i="19" s="1"/>
  <c r="M8" i="19"/>
  <c r="I8" i="19"/>
  <c r="J8" i="19" s="1"/>
  <c r="K8" i="19" s="1"/>
  <c r="M7" i="19"/>
  <c r="I7" i="19"/>
  <c r="J7" i="19" s="1"/>
  <c r="K7" i="19" s="1"/>
  <c r="M6" i="19"/>
  <c r="I6" i="19"/>
  <c r="J6" i="19" s="1"/>
  <c r="K6" i="19" s="1"/>
  <c r="M5" i="19"/>
  <c r="I5" i="19"/>
  <c r="J5" i="19" s="1"/>
  <c r="K5" i="19" s="1"/>
  <c r="M4" i="19"/>
  <c r="I4" i="19"/>
  <c r="J4" i="19" s="1"/>
  <c r="K4" i="19" s="1"/>
  <c r="M3" i="19"/>
  <c r="I3" i="19"/>
  <c r="J3" i="19" s="1"/>
  <c r="K3" i="19" s="1"/>
  <c r="M2" i="19"/>
  <c r="I2" i="19"/>
  <c r="J2" i="19" s="1"/>
  <c r="K2" i="19" s="1"/>
  <c r="H6" i="10" l="1"/>
  <c r="H5" i="10"/>
  <c r="H8" i="10" s="1"/>
  <c r="H7" i="10" l="1"/>
  <c r="M13" i="10"/>
  <c r="A14" i="10" l="1"/>
  <c r="E6" i="10"/>
  <c r="B6" i="10"/>
  <c r="K5" i="10"/>
  <c r="E5" i="10"/>
  <c r="B5" i="10"/>
  <c r="B8" i="10" s="1"/>
  <c r="E7" i="10" l="1"/>
  <c r="E8" i="10"/>
  <c r="K8" i="10" s="1"/>
  <c r="K11" i="10"/>
  <c r="K13" i="10"/>
  <c r="B7" i="10"/>
  <c r="A13" i="8" l="1"/>
  <c r="E6" i="8"/>
  <c r="B6" i="8"/>
  <c r="G5" i="8"/>
  <c r="E5" i="8"/>
  <c r="B5" i="8"/>
  <c r="G12" i="8" l="1"/>
  <c r="B8" i="8"/>
  <c r="E7" i="8"/>
  <c r="E8" i="8"/>
  <c r="G10" i="8"/>
  <c r="B7" i="8"/>
  <c r="A13" i="7"/>
  <c r="G8" i="8" l="1"/>
  <c r="G5" i="7"/>
  <c r="E6" i="7"/>
  <c r="B6" i="7"/>
  <c r="E5" i="7" l="1"/>
  <c r="B5" i="7"/>
  <c r="B8" i="7" s="1"/>
  <c r="E4" i="6"/>
  <c r="B4" i="6"/>
  <c r="G4" i="6" s="1"/>
  <c r="H5" i="6" s="1"/>
  <c r="B10" i="6" l="1"/>
  <c r="E7" i="7"/>
  <c r="E8" i="7"/>
  <c r="G8" i="7"/>
  <c r="B7" i="7"/>
  <c r="G12" i="7"/>
  <c r="G10" i="7"/>
  <c r="E4" i="5"/>
  <c r="B4" i="5"/>
  <c r="G4" i="5" l="1"/>
  <c r="H5" i="5" s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K197" i="1"/>
  <c r="J197" i="1"/>
  <c r="J131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67" i="1"/>
  <c r="J6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" i="1"/>
  <c r="L241" i="1" l="1"/>
  <c r="M241" i="1" s="1"/>
  <c r="N241" i="1" s="1"/>
  <c r="L141" i="1"/>
  <c r="M141" i="1" s="1"/>
  <c r="N141" i="1" s="1"/>
  <c r="L260" i="1"/>
  <c r="M260" i="1" s="1"/>
  <c r="N260" i="1" s="1"/>
  <c r="L140" i="1"/>
  <c r="M140" i="1" s="1"/>
  <c r="N140" i="1" s="1"/>
  <c r="L100" i="1"/>
  <c r="M100" i="1" s="1"/>
  <c r="N100" i="1" s="1"/>
  <c r="L60" i="1"/>
  <c r="M60" i="1" s="1"/>
  <c r="N60" i="1" s="1"/>
  <c r="L40" i="1"/>
  <c r="M40" i="1" s="1"/>
  <c r="N40" i="1" s="1"/>
  <c r="L20" i="1"/>
  <c r="M20" i="1" s="1"/>
  <c r="N20" i="1" s="1"/>
  <c r="L259" i="1"/>
  <c r="M259" i="1"/>
  <c r="N259" i="1" s="1"/>
  <c r="L239" i="1"/>
  <c r="M239" i="1" s="1"/>
  <c r="N239" i="1" s="1"/>
  <c r="L219" i="1"/>
  <c r="M219" i="1" s="1"/>
  <c r="N219" i="1" s="1"/>
  <c r="L199" i="1"/>
  <c r="M199" i="1" s="1"/>
  <c r="N199" i="1" s="1"/>
  <c r="L179" i="1"/>
  <c r="M179" i="1" s="1"/>
  <c r="N179" i="1" s="1"/>
  <c r="L159" i="1"/>
  <c r="M159" i="1" s="1"/>
  <c r="N159" i="1" s="1"/>
  <c r="L139" i="1"/>
  <c r="M139" i="1" s="1"/>
  <c r="N139" i="1" s="1"/>
  <c r="L59" i="1"/>
  <c r="M59" i="1" s="1"/>
  <c r="N59" i="1" s="1"/>
  <c r="L39" i="1"/>
  <c r="M39" i="1" s="1"/>
  <c r="N39" i="1" s="1"/>
  <c r="L19" i="1"/>
  <c r="M19" i="1" s="1"/>
  <c r="N19" i="1" s="1"/>
  <c r="L258" i="1"/>
  <c r="M258" i="1" s="1"/>
  <c r="N258" i="1" s="1"/>
  <c r="L238" i="1"/>
  <c r="M238" i="1" s="1"/>
  <c r="N238" i="1" s="1"/>
  <c r="L218" i="1"/>
  <c r="M218" i="1" s="1"/>
  <c r="N218" i="1" s="1"/>
  <c r="L198" i="1"/>
  <c r="M198" i="1" s="1"/>
  <c r="N198" i="1" s="1"/>
  <c r="L178" i="1"/>
  <c r="M178" i="1" s="1"/>
  <c r="N178" i="1" s="1"/>
  <c r="L138" i="1"/>
  <c r="M138" i="1" s="1"/>
  <c r="N138" i="1" s="1"/>
  <c r="L38" i="1"/>
  <c r="M38" i="1" s="1"/>
  <c r="N38" i="1" s="1"/>
  <c r="L18" i="1"/>
  <c r="M18" i="1" s="1"/>
  <c r="N18" i="1" s="1"/>
  <c r="L257" i="1"/>
  <c r="M257" i="1" s="1"/>
  <c r="N257" i="1" s="1"/>
  <c r="L237" i="1"/>
  <c r="M237" i="1" s="1"/>
  <c r="N237" i="1" s="1"/>
  <c r="L217" i="1"/>
  <c r="M217" i="1" s="1"/>
  <c r="N217" i="1" s="1"/>
  <c r="L197" i="1"/>
  <c r="M197" i="1" s="1"/>
  <c r="N197" i="1" s="1"/>
  <c r="L57" i="1"/>
  <c r="M57" i="1" s="1"/>
  <c r="N57" i="1" s="1"/>
  <c r="L37" i="1"/>
  <c r="M37" i="1" s="1"/>
  <c r="N37" i="1" s="1"/>
  <c r="L17" i="1"/>
  <c r="M17" i="1" s="1"/>
  <c r="N17" i="1" s="1"/>
  <c r="L41" i="1"/>
  <c r="M41" i="1" s="1"/>
  <c r="N41" i="1" s="1"/>
  <c r="L200" i="1"/>
  <c r="M200" i="1" s="1"/>
  <c r="N200" i="1" s="1"/>
  <c r="L58" i="1"/>
  <c r="M58" i="1" s="1"/>
  <c r="N58" i="1" s="1"/>
  <c r="L181" i="1"/>
  <c r="M181" i="1" s="1"/>
  <c r="N181" i="1" s="1"/>
  <c r="L81" i="1"/>
  <c r="M81" i="1" s="1"/>
  <c r="N81" i="1" s="1"/>
  <c r="L240" i="1"/>
  <c r="M240" i="1" s="1"/>
  <c r="N240" i="1" s="1"/>
  <c r="L120" i="1"/>
  <c r="M120" i="1" s="1"/>
  <c r="N120" i="1" s="1"/>
  <c r="L121" i="1"/>
  <c r="M121" i="1" s="1"/>
  <c r="N121" i="1" s="1"/>
  <c r="L160" i="1"/>
  <c r="M160" i="1" s="1"/>
  <c r="N160" i="1" s="1"/>
  <c r="L261" i="1"/>
  <c r="M261" i="1" s="1"/>
  <c r="N261" i="1" s="1"/>
  <c r="L221" i="1"/>
  <c r="M221" i="1" s="1"/>
  <c r="N221" i="1" s="1"/>
  <c r="L161" i="1"/>
  <c r="M161" i="1"/>
  <c r="N161" i="1" s="1"/>
  <c r="L101" i="1"/>
  <c r="M101" i="1" s="1"/>
  <c r="N101" i="1" s="1"/>
  <c r="L21" i="1"/>
  <c r="M21" i="1" s="1"/>
  <c r="N21" i="1" s="1"/>
  <c r="L180" i="1"/>
  <c r="M180" i="1" s="1"/>
  <c r="N180" i="1" s="1"/>
  <c r="L201" i="1"/>
  <c r="M201" i="1" s="1"/>
  <c r="N201" i="1" s="1"/>
  <c r="L61" i="1"/>
  <c r="M61" i="1" s="1"/>
  <c r="N61" i="1" s="1"/>
  <c r="L220" i="1"/>
  <c r="M220" i="1" s="1"/>
  <c r="N220" i="1" s="1"/>
  <c r="L80" i="1"/>
  <c r="M80" i="1"/>
  <c r="N80" i="1" s="1"/>
  <c r="L56" i="1"/>
  <c r="M56" i="1" s="1"/>
  <c r="N56" i="1" s="1"/>
  <c r="L36" i="1"/>
  <c r="M36" i="1" s="1"/>
  <c r="N36" i="1" s="1"/>
  <c r="L16" i="1"/>
  <c r="M16" i="1" s="1"/>
  <c r="N16" i="1" s="1"/>
  <c r="L158" i="1"/>
  <c r="M158" i="1" s="1"/>
  <c r="N158" i="1" s="1"/>
  <c r="L119" i="1"/>
  <c r="M119" i="1" s="1"/>
  <c r="N119" i="1" s="1"/>
  <c r="L79" i="1"/>
  <c r="M79" i="1" s="1"/>
  <c r="N79" i="1" s="1"/>
  <c r="L98" i="1"/>
  <c r="M98" i="1" s="1"/>
  <c r="N98" i="1" s="1"/>
  <c r="L256" i="1"/>
  <c r="M256" i="1" s="1"/>
  <c r="N256" i="1" s="1"/>
  <c r="L216" i="1"/>
  <c r="M216" i="1" s="1"/>
  <c r="N216" i="1" s="1"/>
  <c r="L156" i="1"/>
  <c r="M156" i="1" s="1"/>
  <c r="N156" i="1" s="1"/>
  <c r="L136" i="1"/>
  <c r="M136" i="1" s="1"/>
  <c r="N136" i="1" s="1"/>
  <c r="L116" i="1"/>
  <c r="M116" i="1" s="1"/>
  <c r="N116" i="1" s="1"/>
  <c r="L96" i="1"/>
  <c r="M96" i="1" s="1"/>
  <c r="N96" i="1" s="1"/>
  <c r="L195" i="1"/>
  <c r="M195" i="1" s="1"/>
  <c r="N195" i="1" s="1"/>
  <c r="L255" i="1"/>
  <c r="M255" i="1" s="1"/>
  <c r="N255" i="1" s="1"/>
  <c r="L235" i="1"/>
  <c r="M235" i="1" s="1"/>
  <c r="N235" i="1" s="1"/>
  <c r="L215" i="1"/>
  <c r="M215" i="1" s="1"/>
  <c r="N215" i="1" s="1"/>
  <c r="L175" i="1"/>
  <c r="M175" i="1" s="1"/>
  <c r="N175" i="1" s="1"/>
  <c r="L155" i="1"/>
  <c r="M155" i="1" s="1"/>
  <c r="N155" i="1" s="1"/>
  <c r="L135" i="1"/>
  <c r="M135" i="1" s="1"/>
  <c r="N135" i="1" s="1"/>
  <c r="L115" i="1"/>
  <c r="M115" i="1" s="1"/>
  <c r="N115" i="1" s="1"/>
  <c r="L95" i="1"/>
  <c r="M95" i="1" s="1"/>
  <c r="N95" i="1" s="1"/>
  <c r="L75" i="1"/>
  <c r="M75" i="1" s="1"/>
  <c r="N75" i="1" s="1"/>
  <c r="L55" i="1"/>
  <c r="M55" i="1" s="1"/>
  <c r="N55" i="1" s="1"/>
  <c r="L35" i="1"/>
  <c r="M35" i="1" s="1"/>
  <c r="N35" i="1" s="1"/>
  <c r="L15" i="1"/>
  <c r="M15" i="1" s="1"/>
  <c r="N15" i="1" s="1"/>
  <c r="L254" i="1"/>
  <c r="M254" i="1" s="1"/>
  <c r="N254" i="1" s="1"/>
  <c r="L234" i="1"/>
  <c r="M234" i="1" s="1"/>
  <c r="N234" i="1" s="1"/>
  <c r="L214" i="1"/>
  <c r="M214" i="1" s="1"/>
  <c r="N214" i="1" s="1"/>
  <c r="L194" i="1"/>
  <c r="M194" i="1" s="1"/>
  <c r="N194" i="1" s="1"/>
  <c r="L174" i="1"/>
  <c r="M174" i="1" s="1"/>
  <c r="N174" i="1" s="1"/>
  <c r="L154" i="1"/>
  <c r="M154" i="1" s="1"/>
  <c r="N154" i="1" s="1"/>
  <c r="L134" i="1"/>
  <c r="M134" i="1" s="1"/>
  <c r="N134" i="1" s="1"/>
  <c r="L114" i="1"/>
  <c r="M114" i="1" s="1"/>
  <c r="N114" i="1" s="1"/>
  <c r="L94" i="1"/>
  <c r="M94" i="1" s="1"/>
  <c r="N94" i="1" s="1"/>
  <c r="L74" i="1"/>
  <c r="M74" i="1" s="1"/>
  <c r="N74" i="1" s="1"/>
  <c r="L54" i="1"/>
  <c r="M54" i="1" s="1"/>
  <c r="N54" i="1" s="1"/>
  <c r="L34" i="1"/>
  <c r="M34" i="1" s="1"/>
  <c r="N34" i="1" s="1"/>
  <c r="L14" i="1"/>
  <c r="M14" i="1" s="1"/>
  <c r="N14" i="1" s="1"/>
  <c r="L253" i="1"/>
  <c r="M253" i="1" s="1"/>
  <c r="N253" i="1" s="1"/>
  <c r="L233" i="1"/>
  <c r="M233" i="1" s="1"/>
  <c r="N233" i="1" s="1"/>
  <c r="L213" i="1"/>
  <c r="M213" i="1" s="1"/>
  <c r="N213" i="1" s="1"/>
  <c r="L193" i="1"/>
  <c r="M193" i="1" s="1"/>
  <c r="N193" i="1" s="1"/>
  <c r="L173" i="1"/>
  <c r="M173" i="1" s="1"/>
  <c r="N173" i="1" s="1"/>
  <c r="L153" i="1"/>
  <c r="M153" i="1" s="1"/>
  <c r="N153" i="1" s="1"/>
  <c r="L133" i="1"/>
  <c r="M133" i="1" s="1"/>
  <c r="N133" i="1" s="1"/>
  <c r="L113" i="1"/>
  <c r="M113" i="1" s="1"/>
  <c r="N113" i="1" s="1"/>
  <c r="L93" i="1"/>
  <c r="M93" i="1" s="1"/>
  <c r="N93" i="1" s="1"/>
  <c r="L73" i="1"/>
  <c r="M73" i="1" s="1"/>
  <c r="N73" i="1" s="1"/>
  <c r="L53" i="1"/>
  <c r="M53" i="1" s="1"/>
  <c r="N53" i="1" s="1"/>
  <c r="L33" i="1"/>
  <c r="M33" i="1" s="1"/>
  <c r="N33" i="1" s="1"/>
  <c r="L13" i="1"/>
  <c r="M13" i="1" s="1"/>
  <c r="N13" i="1" s="1"/>
  <c r="L99" i="1"/>
  <c r="M99" i="1" s="1"/>
  <c r="N99" i="1" s="1"/>
  <c r="L177" i="1"/>
  <c r="M177" i="1" s="1"/>
  <c r="N177" i="1" s="1"/>
  <c r="L117" i="1"/>
  <c r="M117" i="1" s="1"/>
  <c r="N117" i="1" s="1"/>
  <c r="L97" i="1"/>
  <c r="M97" i="1" s="1"/>
  <c r="N97" i="1" s="1"/>
  <c r="L176" i="1"/>
  <c r="M176" i="1" s="1"/>
  <c r="N176" i="1" s="1"/>
  <c r="L76" i="1"/>
  <c r="M76" i="1" s="1"/>
  <c r="N76" i="1" s="1"/>
  <c r="L232" i="1"/>
  <c r="M232" i="1" s="1"/>
  <c r="N232" i="1" s="1"/>
  <c r="L152" i="1"/>
  <c r="M152" i="1" s="1"/>
  <c r="N152" i="1" s="1"/>
  <c r="L92" i="1"/>
  <c r="M92" i="1" s="1"/>
  <c r="N92" i="1" s="1"/>
  <c r="L32" i="1"/>
  <c r="M32" i="1" s="1"/>
  <c r="N32" i="1" s="1"/>
  <c r="L251" i="1"/>
  <c r="M251" i="1" s="1"/>
  <c r="N251" i="1" s="1"/>
  <c r="L191" i="1"/>
  <c r="M191" i="1" s="1"/>
  <c r="N191" i="1" s="1"/>
  <c r="L131" i="1"/>
  <c r="M131" i="1" s="1"/>
  <c r="N131" i="1" s="1"/>
  <c r="L71" i="1"/>
  <c r="M71" i="1" s="1"/>
  <c r="N71" i="1" s="1"/>
  <c r="L31" i="1"/>
  <c r="M31" i="1" s="1"/>
  <c r="N31" i="1" s="1"/>
  <c r="L210" i="1"/>
  <c r="M210" i="1" s="1"/>
  <c r="N210" i="1" s="1"/>
  <c r="L190" i="1"/>
  <c r="M190" i="1" s="1"/>
  <c r="N190" i="1" s="1"/>
  <c r="L170" i="1"/>
  <c r="M170" i="1" s="1"/>
  <c r="N170" i="1" s="1"/>
  <c r="L110" i="1"/>
  <c r="M110" i="1" s="1"/>
  <c r="N110" i="1" s="1"/>
  <c r="L90" i="1"/>
  <c r="M90" i="1" s="1"/>
  <c r="N90" i="1" s="1"/>
  <c r="L70" i="1"/>
  <c r="M70" i="1" s="1"/>
  <c r="N70" i="1" s="1"/>
  <c r="L10" i="1"/>
  <c r="M10" i="1" s="1"/>
  <c r="N10" i="1" s="1"/>
  <c r="L209" i="1"/>
  <c r="M209" i="1" s="1"/>
  <c r="N209" i="1" s="1"/>
  <c r="L189" i="1"/>
  <c r="M189" i="1" s="1"/>
  <c r="N189" i="1" s="1"/>
  <c r="L169" i="1"/>
  <c r="M169" i="1" s="1"/>
  <c r="N169" i="1" s="1"/>
  <c r="L149" i="1"/>
  <c r="M149" i="1" s="1"/>
  <c r="N149" i="1" s="1"/>
  <c r="L129" i="1"/>
  <c r="M129" i="1" s="1"/>
  <c r="N129" i="1" s="1"/>
  <c r="L69" i="1"/>
  <c r="M69" i="1" s="1"/>
  <c r="N69" i="1" s="1"/>
  <c r="L49" i="1"/>
  <c r="M49" i="1" s="1"/>
  <c r="N49" i="1" s="1"/>
  <c r="L29" i="1"/>
  <c r="M29" i="1" s="1"/>
  <c r="N29" i="1" s="1"/>
  <c r="L9" i="1"/>
  <c r="M9" i="1" s="1"/>
  <c r="N9" i="1" s="1"/>
  <c r="L228" i="1"/>
  <c r="M228" i="1" s="1"/>
  <c r="N228" i="1" s="1"/>
  <c r="L128" i="1"/>
  <c r="M128" i="1" s="1"/>
  <c r="N128" i="1" s="1"/>
  <c r="L167" i="1"/>
  <c r="M167" i="1" s="1"/>
  <c r="N167" i="1" s="1"/>
  <c r="L67" i="1"/>
  <c r="M67" i="1" s="1"/>
  <c r="N67" i="1" s="1"/>
  <c r="L27" i="1"/>
  <c r="M27" i="1" s="1"/>
  <c r="N27" i="1" s="1"/>
  <c r="L206" i="1"/>
  <c r="M206" i="1" s="1"/>
  <c r="N206" i="1" s="1"/>
  <c r="L126" i="1"/>
  <c r="M126" i="1" s="1"/>
  <c r="N126" i="1" s="1"/>
  <c r="L26" i="1"/>
  <c r="M26" i="1" s="1"/>
  <c r="N26" i="1" s="1"/>
  <c r="L185" i="1"/>
  <c r="M185" i="1" s="1"/>
  <c r="N185" i="1" s="1"/>
  <c r="L85" i="1"/>
  <c r="M85" i="1" s="1"/>
  <c r="N85" i="1" s="1"/>
  <c r="L25" i="1"/>
  <c r="M25" i="1" s="1"/>
  <c r="N25" i="1" s="1"/>
  <c r="L244" i="1"/>
  <c r="M244" i="1" s="1"/>
  <c r="N244" i="1" s="1"/>
  <c r="L204" i="1"/>
  <c r="M204" i="1" s="1"/>
  <c r="N204" i="1" s="1"/>
  <c r="L164" i="1"/>
  <c r="M164" i="1" s="1"/>
  <c r="N164" i="1" s="1"/>
  <c r="L144" i="1"/>
  <c r="M144" i="1" s="1"/>
  <c r="N144" i="1" s="1"/>
  <c r="L124" i="1"/>
  <c r="M124" i="1" s="1"/>
  <c r="N124" i="1" s="1"/>
  <c r="L104" i="1"/>
  <c r="M104" i="1" s="1"/>
  <c r="N104" i="1" s="1"/>
  <c r="L84" i="1"/>
  <c r="M84" i="1" s="1"/>
  <c r="N84" i="1" s="1"/>
  <c r="L44" i="1"/>
  <c r="M44" i="1" s="1"/>
  <c r="N44" i="1" s="1"/>
  <c r="L24" i="1"/>
  <c r="M24" i="1" s="1"/>
  <c r="N24" i="1" s="1"/>
  <c r="L4" i="1"/>
  <c r="M4" i="1" s="1"/>
  <c r="N4" i="1" s="1"/>
  <c r="L118" i="1"/>
  <c r="M118" i="1" s="1"/>
  <c r="N118" i="1" s="1"/>
  <c r="L137" i="1"/>
  <c r="M137" i="1" s="1"/>
  <c r="N137" i="1" s="1"/>
  <c r="L77" i="1"/>
  <c r="M77" i="1" s="1"/>
  <c r="N77" i="1" s="1"/>
  <c r="L236" i="1"/>
  <c r="M236" i="1" s="1"/>
  <c r="N236" i="1" s="1"/>
  <c r="L252" i="1"/>
  <c r="M252" i="1" s="1"/>
  <c r="N252" i="1" s="1"/>
  <c r="L212" i="1"/>
  <c r="M212" i="1" s="1"/>
  <c r="N212" i="1" s="1"/>
  <c r="L172" i="1"/>
  <c r="M172" i="1" s="1"/>
  <c r="N172" i="1" s="1"/>
  <c r="L132" i="1"/>
  <c r="M132" i="1" s="1"/>
  <c r="N132" i="1" s="1"/>
  <c r="L72" i="1"/>
  <c r="M72" i="1" s="1"/>
  <c r="N72" i="1" s="1"/>
  <c r="L231" i="1"/>
  <c r="M231" i="1" s="1"/>
  <c r="N231" i="1" s="1"/>
  <c r="L171" i="1"/>
  <c r="M171" i="1" s="1"/>
  <c r="N171" i="1" s="1"/>
  <c r="L111" i="1"/>
  <c r="M111" i="1" s="1"/>
  <c r="N111" i="1" s="1"/>
  <c r="L51" i="1"/>
  <c r="M51" i="1" s="1"/>
  <c r="N51" i="1" s="1"/>
  <c r="L230" i="1"/>
  <c r="M230" i="1" s="1"/>
  <c r="N230" i="1" s="1"/>
  <c r="L150" i="1"/>
  <c r="M150" i="1" s="1"/>
  <c r="N150" i="1" s="1"/>
  <c r="L50" i="1"/>
  <c r="M50" i="1" s="1"/>
  <c r="N50" i="1" s="1"/>
  <c r="L249" i="1"/>
  <c r="M249" i="1" s="1"/>
  <c r="N249" i="1" s="1"/>
  <c r="L89" i="1"/>
  <c r="M89" i="1" s="1"/>
  <c r="N89" i="1" s="1"/>
  <c r="L248" i="1"/>
  <c r="M248" i="1" s="1"/>
  <c r="N248" i="1" s="1"/>
  <c r="L208" i="1"/>
  <c r="M208" i="1" s="1"/>
  <c r="N208" i="1" s="1"/>
  <c r="L188" i="1"/>
  <c r="M188" i="1" s="1"/>
  <c r="N188" i="1" s="1"/>
  <c r="L148" i="1"/>
  <c r="M148" i="1" s="1"/>
  <c r="N148" i="1" s="1"/>
  <c r="L108" i="1"/>
  <c r="M108" i="1" s="1"/>
  <c r="N108" i="1" s="1"/>
  <c r="L88" i="1"/>
  <c r="M88" i="1" s="1"/>
  <c r="N88" i="1" s="1"/>
  <c r="L68" i="1"/>
  <c r="M68" i="1" s="1"/>
  <c r="N68" i="1" s="1"/>
  <c r="L48" i="1"/>
  <c r="M48" i="1" s="1"/>
  <c r="N48" i="1" s="1"/>
  <c r="L8" i="1"/>
  <c r="M8" i="1" s="1"/>
  <c r="N8" i="1" s="1"/>
  <c r="L207" i="1"/>
  <c r="M207" i="1" s="1"/>
  <c r="N207" i="1" s="1"/>
  <c r="L87" i="1"/>
  <c r="M87" i="1" s="1"/>
  <c r="N87" i="1" s="1"/>
  <c r="L226" i="1"/>
  <c r="M226" i="1" s="1"/>
  <c r="N226" i="1" s="1"/>
  <c r="L186" i="1"/>
  <c r="M186" i="1" s="1"/>
  <c r="N186" i="1" s="1"/>
  <c r="L146" i="1"/>
  <c r="M146" i="1" s="1"/>
  <c r="N146" i="1" s="1"/>
  <c r="L106" i="1"/>
  <c r="M106" i="1" s="1"/>
  <c r="N106" i="1" s="1"/>
  <c r="L86" i="1"/>
  <c r="M86" i="1" s="1"/>
  <c r="N86" i="1" s="1"/>
  <c r="L46" i="1"/>
  <c r="M46" i="1" s="1"/>
  <c r="N46" i="1" s="1"/>
  <c r="L6" i="1"/>
  <c r="M6" i="1" s="1"/>
  <c r="N6" i="1" s="1"/>
  <c r="L245" i="1"/>
  <c r="M245" i="1" s="1"/>
  <c r="N245" i="1" s="1"/>
  <c r="L225" i="1"/>
  <c r="M225" i="1" s="1"/>
  <c r="N225" i="1" s="1"/>
  <c r="L205" i="1"/>
  <c r="M205" i="1" s="1"/>
  <c r="N205" i="1" s="1"/>
  <c r="L145" i="1"/>
  <c r="M145" i="1" s="1"/>
  <c r="N145" i="1" s="1"/>
  <c r="L125" i="1"/>
  <c r="M125" i="1" s="1"/>
  <c r="N125" i="1" s="1"/>
  <c r="L105" i="1"/>
  <c r="M105" i="1" s="1"/>
  <c r="N105" i="1" s="1"/>
  <c r="L65" i="1"/>
  <c r="M65" i="1" s="1"/>
  <c r="N65" i="1" s="1"/>
  <c r="L45" i="1"/>
  <c r="M45" i="1" s="1"/>
  <c r="N45" i="1" s="1"/>
  <c r="L224" i="1"/>
  <c r="M224" i="1" s="1"/>
  <c r="N224" i="1" s="1"/>
  <c r="L64" i="1"/>
  <c r="M64" i="1" s="1"/>
  <c r="N64" i="1" s="1"/>
  <c r="L83" i="1"/>
  <c r="M83" i="1" s="1"/>
  <c r="N83" i="1" s="1"/>
  <c r="L63" i="1"/>
  <c r="M63" i="1" s="1"/>
  <c r="N63" i="1" s="1"/>
  <c r="L43" i="1"/>
  <c r="M43" i="1" s="1"/>
  <c r="N43" i="1" s="1"/>
  <c r="L23" i="1"/>
  <c r="M23" i="1" s="1"/>
  <c r="N23" i="1" s="1"/>
  <c r="L3" i="1"/>
  <c r="M3" i="1" s="1"/>
  <c r="N3" i="1" s="1"/>
  <c r="L78" i="1"/>
  <c r="M78" i="1" s="1"/>
  <c r="N78" i="1" s="1"/>
  <c r="L157" i="1"/>
  <c r="M157" i="1" s="1"/>
  <c r="N157" i="1" s="1"/>
  <c r="L196" i="1"/>
  <c r="M196" i="1" s="1"/>
  <c r="N196" i="1" s="1"/>
  <c r="L192" i="1"/>
  <c r="M192" i="1" s="1"/>
  <c r="N192" i="1" s="1"/>
  <c r="L112" i="1"/>
  <c r="M112" i="1" s="1"/>
  <c r="N112" i="1" s="1"/>
  <c r="L52" i="1"/>
  <c r="M52" i="1" s="1"/>
  <c r="N52" i="1" s="1"/>
  <c r="L12" i="1"/>
  <c r="M12" i="1" s="1"/>
  <c r="N12" i="1" s="1"/>
  <c r="L211" i="1"/>
  <c r="M211" i="1" s="1"/>
  <c r="N211" i="1" s="1"/>
  <c r="L151" i="1"/>
  <c r="M151" i="1" s="1"/>
  <c r="N151" i="1" s="1"/>
  <c r="L91" i="1"/>
  <c r="M91" i="1" s="1"/>
  <c r="N91" i="1" s="1"/>
  <c r="L11" i="1"/>
  <c r="M11" i="1" s="1"/>
  <c r="N11" i="1" s="1"/>
  <c r="L250" i="1"/>
  <c r="M250" i="1" s="1"/>
  <c r="N250" i="1" s="1"/>
  <c r="L130" i="1"/>
  <c r="M130" i="1" s="1"/>
  <c r="N130" i="1" s="1"/>
  <c r="L30" i="1"/>
  <c r="M30" i="1" s="1"/>
  <c r="N30" i="1" s="1"/>
  <c r="L229" i="1"/>
  <c r="M229" i="1" s="1"/>
  <c r="N229" i="1" s="1"/>
  <c r="L109" i="1"/>
  <c r="M109" i="1" s="1"/>
  <c r="N109" i="1" s="1"/>
  <c r="L168" i="1"/>
  <c r="M168" i="1" s="1"/>
  <c r="N168" i="1" s="1"/>
  <c r="L28" i="1"/>
  <c r="M28" i="1" s="1"/>
  <c r="N28" i="1" s="1"/>
  <c r="L247" i="1"/>
  <c r="M247" i="1" s="1"/>
  <c r="N247" i="1" s="1"/>
  <c r="L227" i="1"/>
  <c r="M227" i="1" s="1"/>
  <c r="N227" i="1" s="1"/>
  <c r="L187" i="1"/>
  <c r="M187" i="1" s="1"/>
  <c r="N187" i="1" s="1"/>
  <c r="L147" i="1"/>
  <c r="M147" i="1" s="1"/>
  <c r="N147" i="1" s="1"/>
  <c r="L127" i="1"/>
  <c r="M127" i="1" s="1"/>
  <c r="N127" i="1" s="1"/>
  <c r="L107" i="1"/>
  <c r="M107" i="1" s="1"/>
  <c r="N107" i="1" s="1"/>
  <c r="L47" i="1"/>
  <c r="M47" i="1" s="1"/>
  <c r="N47" i="1" s="1"/>
  <c r="L7" i="1"/>
  <c r="M7" i="1" s="1"/>
  <c r="N7" i="1" s="1"/>
  <c r="L246" i="1"/>
  <c r="M246" i="1" s="1"/>
  <c r="N246" i="1" s="1"/>
  <c r="L166" i="1"/>
  <c r="M166" i="1" s="1"/>
  <c r="N166" i="1" s="1"/>
  <c r="L66" i="1"/>
  <c r="M66" i="1" s="1"/>
  <c r="N66" i="1" s="1"/>
  <c r="L165" i="1"/>
  <c r="M165" i="1" s="1"/>
  <c r="N165" i="1" s="1"/>
  <c r="L5" i="1"/>
  <c r="M5" i="1" s="1"/>
  <c r="N5" i="1" s="1"/>
  <c r="L184" i="1"/>
  <c r="M184" i="1" s="1"/>
  <c r="N184" i="1" s="1"/>
  <c r="L243" i="1"/>
  <c r="M243" i="1" s="1"/>
  <c r="N243" i="1" s="1"/>
  <c r="L223" i="1"/>
  <c r="M223" i="1" s="1"/>
  <c r="N223" i="1" s="1"/>
  <c r="L203" i="1"/>
  <c r="M203" i="1" s="1"/>
  <c r="N203" i="1" s="1"/>
  <c r="L183" i="1"/>
  <c r="M183" i="1" s="1"/>
  <c r="N183" i="1" s="1"/>
  <c r="L163" i="1"/>
  <c r="M163" i="1" s="1"/>
  <c r="N163" i="1" s="1"/>
  <c r="L143" i="1"/>
  <c r="M143" i="1" s="1"/>
  <c r="N143" i="1" s="1"/>
  <c r="L123" i="1"/>
  <c r="M123" i="1" s="1"/>
  <c r="N123" i="1" s="1"/>
  <c r="L103" i="1"/>
  <c r="M103" i="1" s="1"/>
  <c r="N103" i="1" s="1"/>
  <c r="L2" i="1"/>
  <c r="L242" i="1"/>
  <c r="M242" i="1" s="1"/>
  <c r="N242" i="1" s="1"/>
  <c r="L222" i="1"/>
  <c r="M222" i="1" s="1"/>
  <c r="N222" i="1" s="1"/>
  <c r="L202" i="1"/>
  <c r="M202" i="1" s="1"/>
  <c r="N202" i="1" s="1"/>
  <c r="L182" i="1"/>
  <c r="M182" i="1" s="1"/>
  <c r="N182" i="1" s="1"/>
  <c r="L162" i="1"/>
  <c r="M162" i="1" s="1"/>
  <c r="N162" i="1" s="1"/>
  <c r="L142" i="1"/>
  <c r="M142" i="1" s="1"/>
  <c r="N142" i="1" s="1"/>
  <c r="L122" i="1"/>
  <c r="M122" i="1" s="1"/>
  <c r="N122" i="1" s="1"/>
  <c r="L102" i="1"/>
  <c r="M102" i="1" s="1"/>
  <c r="N102" i="1" s="1"/>
  <c r="L82" i="1"/>
  <c r="M82" i="1" s="1"/>
  <c r="N82" i="1" s="1"/>
  <c r="L62" i="1"/>
  <c r="M62" i="1" s="1"/>
  <c r="N62" i="1" s="1"/>
  <c r="L42" i="1"/>
  <c r="M42" i="1" s="1"/>
  <c r="N42" i="1" s="1"/>
  <c r="L22" i="1"/>
  <c r="M22" i="1" s="1"/>
  <c r="N22" i="1" s="1"/>
  <c r="H2" i="6" l="1"/>
  <c r="M2" i="1"/>
  <c r="N2" i="1" s="1"/>
  <c r="H2" i="5"/>
  <c r="B6" i="6" l="1"/>
  <c r="D6" i="6"/>
  <c r="B6" i="5"/>
  <c r="D8" i="5" s="1"/>
  <c r="D6" i="5"/>
  <c r="F8" i="5" s="1"/>
  <c r="D11" i="6" l="1"/>
  <c r="B7" i="6"/>
  <c r="B11" i="6" s="1"/>
  <c r="E10" i="6" s="1"/>
  <c r="B7" i="5"/>
</calcChain>
</file>

<file path=xl/sharedStrings.xml><?xml version="1.0" encoding="utf-8"?>
<sst xmlns="http://schemas.openxmlformats.org/spreadsheetml/2006/main" count="1906" uniqueCount="107">
  <si>
    <t>Date</t>
  </si>
  <si>
    <t>From</t>
  </si>
  <si>
    <t>To</t>
  </si>
  <si>
    <t>Customer Type</t>
  </si>
  <si>
    <t xml:space="preserve">Time </t>
  </si>
  <si>
    <t>Price Level</t>
  </si>
  <si>
    <t># of Trips</t>
  </si>
  <si>
    <t>Total Revenue</t>
  </si>
  <si>
    <t>MiMA</t>
  </si>
  <si>
    <t>UES</t>
  </si>
  <si>
    <t>Regular</t>
  </si>
  <si>
    <t>5:00-5:20 pm</t>
  </si>
  <si>
    <t>4:40-5:00 pm</t>
  </si>
  <si>
    <t>Citi Bike EduPass</t>
  </si>
  <si>
    <t>Revenue Per Ride</t>
  </si>
  <si>
    <t xml:space="preserve">Unlock Price </t>
  </si>
  <si>
    <t>=</t>
  </si>
  <si>
    <t>Per Min Price</t>
  </si>
  <si>
    <t>ÖZET ÇIKIŞI</t>
  </si>
  <si>
    <t>Regresyon İstatistikleri</t>
  </si>
  <si>
    <t>Çoklu R</t>
  </si>
  <si>
    <t>R Kare</t>
  </si>
  <si>
    <t>Ayarlı R Kare</t>
  </si>
  <si>
    <t>Standart Hata</t>
  </si>
  <si>
    <t>Gözlem</t>
  </si>
  <si>
    <t>ANOVA</t>
  </si>
  <si>
    <t>Regresyon</t>
  </si>
  <si>
    <t>Fark</t>
  </si>
  <si>
    <t>Toplam</t>
  </si>
  <si>
    <t>Kesişim</t>
  </si>
  <si>
    <t>df</t>
  </si>
  <si>
    <t>SS</t>
  </si>
  <si>
    <t>MS</t>
  </si>
  <si>
    <t>F</t>
  </si>
  <si>
    <t>Anlamlılık F</t>
  </si>
  <si>
    <t>Katsayılar</t>
  </si>
  <si>
    <t>t Stat</t>
  </si>
  <si>
    <t>P-değeri</t>
  </si>
  <si>
    <t>Düşük %95</t>
  </si>
  <si>
    <t>Yüksek %95</t>
  </si>
  <si>
    <t>Düşük 95.0%</t>
  </si>
  <si>
    <t>Yüksek 95.0%</t>
  </si>
  <si>
    <t>X Değişkeni 1</t>
  </si>
  <si>
    <t>Linear Price Function</t>
  </si>
  <si>
    <t>d(p) = 120.0882 - 0.8868p</t>
  </si>
  <si>
    <t>d(p) = 496.9819 - 2.4593p</t>
  </si>
  <si>
    <t>Avg Time per Ride</t>
  </si>
  <si>
    <t>Regular Linear Price Function</t>
  </si>
  <si>
    <t>p = 100</t>
  </si>
  <si>
    <t>Demand =</t>
  </si>
  <si>
    <t>EduPass Linear Price Function</t>
  </si>
  <si>
    <t>Profit Per Ride</t>
  </si>
  <si>
    <t>Total Profit</t>
  </si>
  <si>
    <t>Avg Time Per Ride From Mima</t>
  </si>
  <si>
    <t>Service Rate (262 bikes)</t>
  </si>
  <si>
    <t xml:space="preserve">Lost Profit </t>
  </si>
  <si>
    <t>Bike Shortage</t>
  </si>
  <si>
    <t>Max Extra Profit Per Bike=</t>
  </si>
  <si>
    <t>Regular Profit Function</t>
  </si>
  <si>
    <t>P(d) = (496.9819 - 2.4593p)(p*(0.01)*(5+0.4*17.0040) - 0.45 - 0.1*17.0040)</t>
  </si>
  <si>
    <t>EduPass Profit Function</t>
  </si>
  <si>
    <t>P(d) = (120.0882 - 0.8868p)(p*(0.01)*(2.5+0.25*17.0040) - 0.45 - 0.1*17.0040)</t>
  </si>
  <si>
    <t xml:space="preserve">p1 = </t>
  </si>
  <si>
    <t>Max Regular Profit From p1</t>
  </si>
  <si>
    <t>Cost Per Ride</t>
  </si>
  <si>
    <t>End Price Per ride for p1</t>
  </si>
  <si>
    <t>Uniform Dist</t>
  </si>
  <si>
    <t>(0, 202.083)</t>
  </si>
  <si>
    <t>(0, 135.417)</t>
  </si>
  <si>
    <t>Obj</t>
  </si>
  <si>
    <t>p2 =</t>
  </si>
  <si>
    <t>&lt;=</t>
  </si>
  <si>
    <t>Capacity Constraint</t>
  </si>
  <si>
    <t>Unconstrained</t>
  </si>
  <si>
    <t>Constrained</t>
  </si>
  <si>
    <t>Needed Capacity</t>
  </si>
  <si>
    <t>End Price Per ride for p2</t>
  </si>
  <si>
    <t>Max EduPass Profit From p2</t>
  </si>
  <si>
    <t xml:space="preserve">Needed Capacity </t>
  </si>
  <si>
    <t>Regular M-U Price Function</t>
  </si>
  <si>
    <t>EduPass M-U Price Function</t>
  </si>
  <si>
    <t>Regular U-M Price Function</t>
  </si>
  <si>
    <t>p3 =</t>
  </si>
  <si>
    <t>d(p) = 224.57 - 0.8868p</t>
  </si>
  <si>
    <t>(0, 253.236)</t>
  </si>
  <si>
    <t>d(p) =  224.57 - 0.8868p</t>
  </si>
  <si>
    <t>End Price Per ride for p3</t>
  </si>
  <si>
    <t>Revenue from p1</t>
  </si>
  <si>
    <t>Revenue from p2</t>
  </si>
  <si>
    <t>Revenue from p3</t>
  </si>
  <si>
    <t>Obj (Total Profit)</t>
  </si>
  <si>
    <t>Max Regular Profit From p3</t>
  </si>
  <si>
    <t># of Trips (d(p))</t>
  </si>
  <si>
    <t>C - d(p)</t>
  </si>
  <si>
    <t>d(p)/(C-d(p))</t>
  </si>
  <si>
    <t>C (market size) =</t>
  </si>
  <si>
    <t>Ln</t>
  </si>
  <si>
    <t>Logit Price Function</t>
  </si>
  <si>
    <t>ln(d(p)/(C-d(p))) = 2.99 - 0.02756p</t>
  </si>
  <si>
    <t>Regular Logit Price Function</t>
  </si>
  <si>
    <t>Max Revenue from p1</t>
  </si>
  <si>
    <t>Max Revenue from p2</t>
  </si>
  <si>
    <t>Max Regular Revenue From p1</t>
  </si>
  <si>
    <t>Max EduPass Revenue From p2</t>
  </si>
  <si>
    <t>Estimated Demand</t>
  </si>
  <si>
    <t>X Variable 1</t>
  </si>
  <si>
    <t>Intercept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</si>
</sst>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4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i/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0" borderId="1" xfId="0" applyBorder="1"/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Continuous"/>
    </xf>
    <xf numFmtId="0" fontId="0" fillId="2" borderId="0" xfId="0" applyFill="1"/>
    <xf numFmtId="0" fontId="0" fillId="2" borderId="1" xfId="0" applyFill="1" applyBorder="1"/>
    <xf numFmtId="10" fontId="0" fillId="0" borderId="0" xfId="1" applyNumberFormat="1" applyFont="1"/>
    <xf numFmtId="0" fontId="0" fillId="3" borderId="0" xfId="0" applyFill="1"/>
    <xf numFmtId="0" fontId="0" fillId="4" borderId="0" xfId="0" applyFill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5" borderId="0" xfId="0" applyFill="1"/>
    <xf numFmtId="0" fontId="0" fillId="0" borderId="0" xfId="0" applyAlignment="1">
      <alignment horizontal="center" vertical="center"/>
    </xf>
    <xf numFmtId="0" fontId="0" fillId="6" borderId="3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3" fillId="0" borderId="0" xfId="0" applyFont="1" applyAlignment="1">
      <alignment horizontal="center"/>
    </xf>
    <xf numFmtId="0" fontId="0" fillId="0" borderId="3" xfId="0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'Q8'!$F$2:$F$66</c:f>
              <c:numCache>
                <c:formatCode>General</c:formatCode>
                <c:ptCount val="65"/>
                <c:pt idx="0">
                  <c:v>95</c:v>
                </c:pt>
                <c:pt idx="1">
                  <c:v>145</c:v>
                </c:pt>
                <c:pt idx="2">
                  <c:v>85</c:v>
                </c:pt>
                <c:pt idx="3">
                  <c:v>110</c:v>
                </c:pt>
                <c:pt idx="4">
                  <c:v>155</c:v>
                </c:pt>
                <c:pt idx="5">
                  <c:v>150</c:v>
                </c:pt>
                <c:pt idx="6">
                  <c:v>190</c:v>
                </c:pt>
                <c:pt idx="7">
                  <c:v>60</c:v>
                </c:pt>
                <c:pt idx="8">
                  <c:v>135</c:v>
                </c:pt>
                <c:pt idx="9">
                  <c:v>150</c:v>
                </c:pt>
                <c:pt idx="10">
                  <c:v>165</c:v>
                </c:pt>
                <c:pt idx="11">
                  <c:v>75</c:v>
                </c:pt>
                <c:pt idx="12">
                  <c:v>90</c:v>
                </c:pt>
                <c:pt idx="13">
                  <c:v>175</c:v>
                </c:pt>
                <c:pt idx="14">
                  <c:v>65</c:v>
                </c:pt>
                <c:pt idx="15">
                  <c:v>130</c:v>
                </c:pt>
                <c:pt idx="16">
                  <c:v>105</c:v>
                </c:pt>
                <c:pt idx="17">
                  <c:v>170</c:v>
                </c:pt>
                <c:pt idx="18">
                  <c:v>100</c:v>
                </c:pt>
                <c:pt idx="19">
                  <c:v>80</c:v>
                </c:pt>
                <c:pt idx="20">
                  <c:v>130</c:v>
                </c:pt>
                <c:pt idx="21">
                  <c:v>190</c:v>
                </c:pt>
                <c:pt idx="22">
                  <c:v>175</c:v>
                </c:pt>
                <c:pt idx="23">
                  <c:v>190</c:v>
                </c:pt>
                <c:pt idx="24">
                  <c:v>90</c:v>
                </c:pt>
                <c:pt idx="25">
                  <c:v>60</c:v>
                </c:pt>
                <c:pt idx="26">
                  <c:v>125</c:v>
                </c:pt>
                <c:pt idx="27">
                  <c:v>165</c:v>
                </c:pt>
                <c:pt idx="28">
                  <c:v>135</c:v>
                </c:pt>
                <c:pt idx="29">
                  <c:v>70</c:v>
                </c:pt>
                <c:pt idx="30">
                  <c:v>170</c:v>
                </c:pt>
                <c:pt idx="31">
                  <c:v>70</c:v>
                </c:pt>
                <c:pt idx="32">
                  <c:v>170</c:v>
                </c:pt>
                <c:pt idx="33">
                  <c:v>120</c:v>
                </c:pt>
                <c:pt idx="34">
                  <c:v>60</c:v>
                </c:pt>
                <c:pt idx="35">
                  <c:v>75</c:v>
                </c:pt>
                <c:pt idx="36">
                  <c:v>175</c:v>
                </c:pt>
                <c:pt idx="37">
                  <c:v>130</c:v>
                </c:pt>
                <c:pt idx="38">
                  <c:v>180</c:v>
                </c:pt>
                <c:pt idx="39">
                  <c:v>105</c:v>
                </c:pt>
                <c:pt idx="40">
                  <c:v>60</c:v>
                </c:pt>
                <c:pt idx="41">
                  <c:v>115</c:v>
                </c:pt>
                <c:pt idx="42">
                  <c:v>155</c:v>
                </c:pt>
                <c:pt idx="43">
                  <c:v>180</c:v>
                </c:pt>
                <c:pt idx="44">
                  <c:v>145</c:v>
                </c:pt>
                <c:pt idx="45">
                  <c:v>175</c:v>
                </c:pt>
                <c:pt idx="46">
                  <c:v>190</c:v>
                </c:pt>
                <c:pt idx="47">
                  <c:v>65</c:v>
                </c:pt>
                <c:pt idx="48">
                  <c:v>70</c:v>
                </c:pt>
                <c:pt idx="49">
                  <c:v>85</c:v>
                </c:pt>
                <c:pt idx="50">
                  <c:v>125</c:v>
                </c:pt>
                <c:pt idx="51">
                  <c:v>110</c:v>
                </c:pt>
                <c:pt idx="52">
                  <c:v>115</c:v>
                </c:pt>
                <c:pt idx="53">
                  <c:v>130</c:v>
                </c:pt>
                <c:pt idx="54">
                  <c:v>185</c:v>
                </c:pt>
                <c:pt idx="55">
                  <c:v>130</c:v>
                </c:pt>
                <c:pt idx="56">
                  <c:v>70</c:v>
                </c:pt>
                <c:pt idx="57">
                  <c:v>100</c:v>
                </c:pt>
                <c:pt idx="58">
                  <c:v>95</c:v>
                </c:pt>
                <c:pt idx="59">
                  <c:v>115</c:v>
                </c:pt>
                <c:pt idx="60">
                  <c:v>105</c:v>
                </c:pt>
                <c:pt idx="61">
                  <c:v>165</c:v>
                </c:pt>
                <c:pt idx="62">
                  <c:v>185</c:v>
                </c:pt>
                <c:pt idx="63">
                  <c:v>115</c:v>
                </c:pt>
                <c:pt idx="64">
                  <c:v>180</c:v>
                </c:pt>
              </c:numCache>
            </c:numRef>
          </c:xVal>
          <c:yVal>
            <c:numRef>
              <c:f>'Q8'!$M$2:$M$66</c:f>
              <c:numCache>
                <c:formatCode>General</c:formatCode>
                <c:ptCount val="65"/>
                <c:pt idx="0">
                  <c:v>267.32531729293686</c:v>
                </c:pt>
                <c:pt idx="1">
                  <c:v>121.26755143369509</c:v>
                </c:pt>
                <c:pt idx="2">
                  <c:v>296.29904093761616</c:v>
                </c:pt>
                <c:pt idx="3">
                  <c:v>221.32811687474913</c:v>
                </c:pt>
                <c:pt idx="4">
                  <c:v>98.446719671882988</c:v>
                </c:pt>
                <c:pt idx="5">
                  <c:v>109.45404014814326</c:v>
                </c:pt>
                <c:pt idx="6">
                  <c:v>43.396925856051737</c:v>
                </c:pt>
                <c:pt idx="7">
                  <c:v>357.01668979653016</c:v>
                </c:pt>
                <c:pt idx="8">
                  <c:v>147.1639750482486</c:v>
                </c:pt>
                <c:pt idx="9">
                  <c:v>109.45404014814326</c:v>
                </c:pt>
                <c:pt idx="10">
                  <c:v>78.88982876619761</c:v>
                </c:pt>
                <c:pt idx="11">
                  <c:v>322.86285063926317</c:v>
                </c:pt>
                <c:pt idx="12">
                  <c:v>282.06493147956826</c:v>
                </c:pt>
                <c:pt idx="13">
                  <c:v>62.527008690521185</c:v>
                </c:pt>
                <c:pt idx="14">
                  <c:v>346.44028606654376</c:v>
                </c:pt>
                <c:pt idx="15">
                  <c:v>161.1218969118016</c:v>
                </c:pt>
                <c:pt idx="16">
                  <c:v>236.81945010949678</c:v>
                </c:pt>
                <c:pt idx="17">
                  <c:v>70.321508959769076</c:v>
                </c:pt>
                <c:pt idx="18">
                  <c:v>252.19922524578681</c:v>
                </c:pt>
                <c:pt idx="19">
                  <c:v>309.92581282546507</c:v>
                </c:pt>
                <c:pt idx="20">
                  <c:v>161.1218969118016</c:v>
                </c:pt>
                <c:pt idx="21">
                  <c:v>43.396925856051737</c:v>
                </c:pt>
                <c:pt idx="22">
                  <c:v>62.527008690521185</c:v>
                </c:pt>
                <c:pt idx="23">
                  <c:v>43.396925856051737</c:v>
                </c:pt>
                <c:pt idx="24">
                  <c:v>282.06493147956826</c:v>
                </c:pt>
                <c:pt idx="25">
                  <c:v>357.01668979653016</c:v>
                </c:pt>
                <c:pt idx="26">
                  <c:v>175.63587677856475</c:v>
                </c:pt>
                <c:pt idx="27">
                  <c:v>78.88982876619761</c:v>
                </c:pt>
                <c:pt idx="28">
                  <c:v>147.1639750482486</c:v>
                </c:pt>
                <c:pt idx="29">
                  <c:v>335.04821260984954</c:v>
                </c:pt>
                <c:pt idx="30">
                  <c:v>70.321508959769076</c:v>
                </c:pt>
                <c:pt idx="31">
                  <c:v>335.04821260984954</c:v>
                </c:pt>
                <c:pt idx="32">
                  <c:v>70.321508959769076</c:v>
                </c:pt>
                <c:pt idx="33">
                  <c:v>190.5946764676948</c:v>
                </c:pt>
                <c:pt idx="34">
                  <c:v>357.01668979653016</c:v>
                </c:pt>
                <c:pt idx="35">
                  <c:v>322.86285063926317</c:v>
                </c:pt>
                <c:pt idx="36">
                  <c:v>62.527008690521185</c:v>
                </c:pt>
                <c:pt idx="37">
                  <c:v>161.1218969118016</c:v>
                </c:pt>
                <c:pt idx="38">
                  <c:v>55.470236722397047</c:v>
                </c:pt>
                <c:pt idx="39">
                  <c:v>236.81945010949678</c:v>
                </c:pt>
                <c:pt idx="40">
                  <c:v>357.01668979653016</c:v>
                </c:pt>
                <c:pt idx="41">
                  <c:v>205.87152701206389</c:v>
                </c:pt>
                <c:pt idx="42">
                  <c:v>98.446719671882988</c:v>
                </c:pt>
                <c:pt idx="43">
                  <c:v>55.470236722397047</c:v>
                </c:pt>
                <c:pt idx="44">
                  <c:v>121.26755143369509</c:v>
                </c:pt>
                <c:pt idx="45">
                  <c:v>62.527008690521185</c:v>
                </c:pt>
                <c:pt idx="46">
                  <c:v>43.396925856051737</c:v>
                </c:pt>
                <c:pt idx="47">
                  <c:v>346.44028606654376</c:v>
                </c:pt>
                <c:pt idx="48">
                  <c:v>335.04821260984954</c:v>
                </c:pt>
                <c:pt idx="49">
                  <c:v>296.29904093761616</c:v>
                </c:pt>
                <c:pt idx="50">
                  <c:v>175.63587677856475</c:v>
                </c:pt>
                <c:pt idx="51">
                  <c:v>221.32811687474913</c:v>
                </c:pt>
                <c:pt idx="52">
                  <c:v>205.87152701206389</c:v>
                </c:pt>
                <c:pt idx="53">
                  <c:v>161.1218969118016</c:v>
                </c:pt>
                <c:pt idx="54">
                  <c:v>49.108948980591826</c:v>
                </c:pt>
                <c:pt idx="55">
                  <c:v>161.1218969118016</c:v>
                </c:pt>
                <c:pt idx="56">
                  <c:v>335.04821260984954</c:v>
                </c:pt>
                <c:pt idx="57">
                  <c:v>252.19922524578681</c:v>
                </c:pt>
                <c:pt idx="58">
                  <c:v>267.32531729293686</c:v>
                </c:pt>
                <c:pt idx="59">
                  <c:v>205.87152701206389</c:v>
                </c:pt>
                <c:pt idx="60">
                  <c:v>236.81945010949678</c:v>
                </c:pt>
                <c:pt idx="61">
                  <c:v>78.88982876619761</c:v>
                </c:pt>
                <c:pt idx="62">
                  <c:v>49.108948980591826</c:v>
                </c:pt>
                <c:pt idx="63">
                  <c:v>205.87152701206389</c:v>
                </c:pt>
                <c:pt idx="64">
                  <c:v>55.470236722397047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6E-44E9-AB49-7740FA7ABB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1171168"/>
        <c:axId val="864094104"/>
      </c:scatterChart>
      <c:valAx>
        <c:axId val="77117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4094104"/>
        <c:crosses val="autoZero"/>
        <c:crossBetween val="midCat"/>
      </c:valAx>
      <c:valAx>
        <c:axId val="864094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171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591039</xdr:colOff>
      <xdr:row>22</xdr:row>
      <xdr:rowOff>5861</xdr:rowOff>
    </xdr:from>
    <xdr:to>
      <xdr:col>22</xdr:col>
      <xdr:colOff>210039</xdr:colOff>
      <xdr:row>36</xdr:row>
      <xdr:rowOff>150446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0A4830-5CC6-B644-4DB1-112C6F3B1F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N261"/>
  <sheetViews>
    <sheetView workbookViewId="0">
      <selection activeCell="K2" sqref="K2"/>
    </sheetView>
  </sheetViews>
  <sheetFormatPr defaultRowHeight="14.5" x14ac:dyDescent="0.35"/>
  <cols>
    <col min="1" max="1" width="9.54296875" bestFit="1" customWidth="1"/>
    <col min="2" max="2" width="7.453125" bestFit="1" customWidth="1"/>
    <col min="3" max="3" width="5.90625" bestFit="1" customWidth="1"/>
    <col min="4" max="4" width="15.54296875" bestFit="1" customWidth="1"/>
    <col min="5" max="5" width="11.81640625" bestFit="1" customWidth="1"/>
    <col min="6" max="6" width="11.90625" bestFit="1" customWidth="1"/>
    <col min="7" max="7" width="10.81640625" bestFit="1" customWidth="1"/>
    <col min="8" max="8" width="14.90625" bestFit="1" customWidth="1"/>
    <col min="9" max="9" width="15.1796875" bestFit="1" customWidth="1"/>
    <col min="10" max="10" width="11.54296875" bestFit="1" customWidth="1"/>
    <col min="11" max="11" width="11.6328125" bestFit="1" customWidth="1"/>
    <col min="12" max="12" width="15.54296875" bestFit="1" customWidth="1"/>
    <col min="13" max="13" width="12.6328125" bestFit="1" customWidth="1"/>
    <col min="14" max="14" width="10.1796875" bestFit="1" customWidth="1"/>
  </cols>
  <sheetData>
    <row r="1" spans="1:1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14</v>
      </c>
      <c r="J1" t="s">
        <v>15</v>
      </c>
      <c r="K1" t="s">
        <v>17</v>
      </c>
      <c r="L1" t="s">
        <v>46</v>
      </c>
      <c r="M1" t="s">
        <v>51</v>
      </c>
      <c r="N1" t="s">
        <v>52</v>
      </c>
    </row>
    <row r="2" spans="1:14" x14ac:dyDescent="0.35">
      <c r="A2" s="1">
        <v>45446</v>
      </c>
      <c r="B2" t="s">
        <v>8</v>
      </c>
      <c r="C2" t="s">
        <v>9</v>
      </c>
      <c r="D2" t="s">
        <v>10</v>
      </c>
      <c r="E2" t="s">
        <v>11</v>
      </c>
      <c r="F2">
        <v>95</v>
      </c>
      <c r="G2">
        <v>237</v>
      </c>
      <c r="H2" s="2">
        <v>2622.3327721129231</v>
      </c>
      <c r="I2" s="2">
        <f>H2/G2</f>
        <v>11.064695240982799</v>
      </c>
      <c r="J2">
        <f>5*(F2*0.01)</f>
        <v>4.75</v>
      </c>
      <c r="K2">
        <f>0.4*(F2*0.01)</f>
        <v>0.38000000000000006</v>
      </c>
      <c r="L2">
        <f>(I2-J2)/K2</f>
        <v>16.617619055217887</v>
      </c>
      <c r="M2" s="2">
        <f>I2-0.45-(0.1*L2)</f>
        <v>8.9529333354610099</v>
      </c>
      <c r="N2" s="2">
        <f>M2*G2</f>
        <v>2121.8452005042595</v>
      </c>
    </row>
    <row r="3" spans="1:14" x14ac:dyDescent="0.35">
      <c r="A3" s="1">
        <v>45447</v>
      </c>
      <c r="B3" t="s">
        <v>8</v>
      </c>
      <c r="C3" t="s">
        <v>9</v>
      </c>
      <c r="D3" t="s">
        <v>10</v>
      </c>
      <c r="E3" t="s">
        <v>11</v>
      </c>
      <c r="F3">
        <v>145</v>
      </c>
      <c r="G3">
        <v>134</v>
      </c>
      <c r="H3" s="2">
        <v>2295.3344396722327</v>
      </c>
      <c r="I3" s="2">
        <f t="shared" ref="I3:I66" si="0">H3/G3</f>
        <v>17.129361490091288</v>
      </c>
      <c r="J3">
        <f t="shared" ref="J3:J66" si="1">5*(F3*0.01)</f>
        <v>7.25</v>
      </c>
      <c r="K3">
        <f t="shared" ref="K3:K66" si="2">0.4*(F3*0.01)</f>
        <v>0.57999999999999996</v>
      </c>
      <c r="L3">
        <f t="shared" ref="L3:L66" si="3">(I3-J3)/K3</f>
        <v>17.03338187946774</v>
      </c>
      <c r="M3" s="2">
        <f t="shared" ref="M3:M66" si="4">I3-0.45-(0.1*L3)</f>
        <v>14.976023302144515</v>
      </c>
      <c r="N3" s="2">
        <f t="shared" ref="N3:N66" si="5">M3*G3</f>
        <v>2006.787122487365</v>
      </c>
    </row>
    <row r="4" spans="1:14" x14ac:dyDescent="0.35">
      <c r="A4" s="1">
        <v>45448</v>
      </c>
      <c r="B4" t="s">
        <v>8</v>
      </c>
      <c r="C4" t="s">
        <v>9</v>
      </c>
      <c r="D4" t="s">
        <v>10</v>
      </c>
      <c r="E4" t="s">
        <v>11</v>
      </c>
      <c r="F4">
        <v>85</v>
      </c>
      <c r="G4">
        <v>306</v>
      </c>
      <c r="H4" s="2">
        <v>3067.3343644788147</v>
      </c>
      <c r="I4" s="2">
        <f t="shared" si="0"/>
        <v>10.023968511368675</v>
      </c>
      <c r="J4">
        <f t="shared" si="1"/>
        <v>4.25</v>
      </c>
      <c r="K4">
        <f t="shared" si="2"/>
        <v>0.34</v>
      </c>
      <c r="L4">
        <f t="shared" si="3"/>
        <v>16.982260327554926</v>
      </c>
      <c r="M4" s="2">
        <f t="shared" si="4"/>
        <v>7.8757424786131836</v>
      </c>
      <c r="N4" s="2">
        <f t="shared" si="5"/>
        <v>2409.9771984556342</v>
      </c>
    </row>
    <row r="5" spans="1:14" x14ac:dyDescent="0.35">
      <c r="A5" s="1">
        <v>45449</v>
      </c>
      <c r="B5" t="s">
        <v>8</v>
      </c>
      <c r="C5" t="s">
        <v>9</v>
      </c>
      <c r="D5" t="s">
        <v>10</v>
      </c>
      <c r="E5" t="s">
        <v>11</v>
      </c>
      <c r="F5">
        <v>110</v>
      </c>
      <c r="G5">
        <v>239</v>
      </c>
      <c r="H5" s="2">
        <v>3102.5101928365184</v>
      </c>
      <c r="I5" s="2">
        <f t="shared" si="0"/>
        <v>12.981214195968697</v>
      </c>
      <c r="J5">
        <f t="shared" si="1"/>
        <v>5.5</v>
      </c>
      <c r="K5">
        <f t="shared" si="2"/>
        <v>0.44000000000000006</v>
      </c>
      <c r="L5">
        <f t="shared" si="3"/>
        <v>17.002759536292491</v>
      </c>
      <c r="M5" s="2">
        <f t="shared" si="4"/>
        <v>10.830938242339448</v>
      </c>
      <c r="N5" s="2">
        <f t="shared" si="5"/>
        <v>2588.5942399191281</v>
      </c>
    </row>
    <row r="6" spans="1:14" x14ac:dyDescent="0.35">
      <c r="A6" s="1">
        <v>45450</v>
      </c>
      <c r="B6" t="s">
        <v>8</v>
      </c>
      <c r="C6" t="s">
        <v>9</v>
      </c>
      <c r="D6" t="s">
        <v>10</v>
      </c>
      <c r="E6" t="s">
        <v>11</v>
      </c>
      <c r="F6">
        <v>155</v>
      </c>
      <c r="G6">
        <v>119</v>
      </c>
      <c r="H6" s="2">
        <v>2173.8458381219157</v>
      </c>
      <c r="I6" s="2">
        <f t="shared" si="0"/>
        <v>18.267612085058115</v>
      </c>
      <c r="J6">
        <f t="shared" si="1"/>
        <v>7.75</v>
      </c>
      <c r="K6">
        <f t="shared" si="2"/>
        <v>0.62000000000000011</v>
      </c>
      <c r="L6">
        <f t="shared" si="3"/>
        <v>16.96389045977115</v>
      </c>
      <c r="M6" s="2">
        <f t="shared" si="4"/>
        <v>16.121223039081002</v>
      </c>
      <c r="N6" s="2">
        <f t="shared" si="5"/>
        <v>1918.4255416506392</v>
      </c>
    </row>
    <row r="7" spans="1:14" x14ac:dyDescent="0.35">
      <c r="A7" s="1">
        <v>45453</v>
      </c>
      <c r="B7" t="s">
        <v>8</v>
      </c>
      <c r="C7" t="s">
        <v>9</v>
      </c>
      <c r="D7" t="s">
        <v>10</v>
      </c>
      <c r="E7" t="s">
        <v>11</v>
      </c>
      <c r="F7">
        <v>150</v>
      </c>
      <c r="G7">
        <v>136</v>
      </c>
      <c r="H7" s="2">
        <v>2410.4962313916012</v>
      </c>
      <c r="I7" s="2">
        <f t="shared" si="0"/>
        <v>17.724236995526478</v>
      </c>
      <c r="J7">
        <f t="shared" si="1"/>
        <v>7.5</v>
      </c>
      <c r="K7">
        <f t="shared" si="2"/>
        <v>0.60000000000000009</v>
      </c>
      <c r="L7">
        <f t="shared" si="3"/>
        <v>17.04039499254413</v>
      </c>
      <c r="M7" s="2">
        <f t="shared" si="4"/>
        <v>15.570197496272066</v>
      </c>
      <c r="N7" s="2">
        <f t="shared" si="5"/>
        <v>2117.5468594930007</v>
      </c>
    </row>
    <row r="8" spans="1:14" x14ac:dyDescent="0.35">
      <c r="A8" s="1">
        <v>45454</v>
      </c>
      <c r="B8" t="s">
        <v>8</v>
      </c>
      <c r="C8" t="s">
        <v>9</v>
      </c>
      <c r="D8" t="s">
        <v>10</v>
      </c>
      <c r="E8" t="s">
        <v>11</v>
      </c>
      <c r="F8">
        <v>190</v>
      </c>
      <c r="G8">
        <v>17</v>
      </c>
      <c r="H8" s="2">
        <v>382.1135443000145</v>
      </c>
      <c r="I8" s="2">
        <f t="shared" si="0"/>
        <v>22.477267311765559</v>
      </c>
      <c r="J8">
        <f t="shared" si="1"/>
        <v>9.5</v>
      </c>
      <c r="K8">
        <f t="shared" si="2"/>
        <v>0.76000000000000012</v>
      </c>
      <c r="L8">
        <f t="shared" si="3"/>
        <v>17.075351726007312</v>
      </c>
      <c r="M8" s="2">
        <f t="shared" si="4"/>
        <v>20.319732139164827</v>
      </c>
      <c r="N8" s="2">
        <f t="shared" si="5"/>
        <v>345.43544636580208</v>
      </c>
    </row>
    <row r="9" spans="1:14" x14ac:dyDescent="0.35">
      <c r="A9" s="1">
        <v>45455</v>
      </c>
      <c r="B9" t="s">
        <v>8</v>
      </c>
      <c r="C9" t="s">
        <v>9</v>
      </c>
      <c r="D9" t="s">
        <v>10</v>
      </c>
      <c r="E9" t="s">
        <v>11</v>
      </c>
      <c r="F9">
        <v>60</v>
      </c>
      <c r="G9">
        <v>357</v>
      </c>
      <c r="H9" s="2">
        <v>2524.0980722071831</v>
      </c>
      <c r="I9" s="2">
        <f t="shared" si="0"/>
        <v>7.0703027232694202</v>
      </c>
      <c r="J9">
        <f t="shared" si="1"/>
        <v>3</v>
      </c>
      <c r="K9">
        <f t="shared" si="2"/>
        <v>0.24</v>
      </c>
      <c r="L9">
        <f t="shared" si="3"/>
        <v>16.95959468028925</v>
      </c>
      <c r="M9" s="2">
        <f t="shared" si="4"/>
        <v>4.9243432552404949</v>
      </c>
      <c r="N9" s="2">
        <f t="shared" si="5"/>
        <v>1757.9905421208566</v>
      </c>
    </row>
    <row r="10" spans="1:14" x14ac:dyDescent="0.35">
      <c r="A10" s="1">
        <v>45456</v>
      </c>
      <c r="B10" t="s">
        <v>8</v>
      </c>
      <c r="C10" t="s">
        <v>9</v>
      </c>
      <c r="D10" t="s">
        <v>10</v>
      </c>
      <c r="E10" t="s">
        <v>11</v>
      </c>
      <c r="F10">
        <v>135</v>
      </c>
      <c r="G10">
        <v>171</v>
      </c>
      <c r="H10" s="2">
        <v>2728.0374641776543</v>
      </c>
      <c r="I10" s="2">
        <f t="shared" si="0"/>
        <v>15.953435463027219</v>
      </c>
      <c r="J10">
        <f t="shared" si="1"/>
        <v>6.75</v>
      </c>
      <c r="K10">
        <f t="shared" si="2"/>
        <v>0.54</v>
      </c>
      <c r="L10">
        <f t="shared" si="3"/>
        <v>17.043399005605959</v>
      </c>
      <c r="M10" s="2">
        <f t="shared" si="4"/>
        <v>13.799095562466624</v>
      </c>
      <c r="N10" s="2">
        <f t="shared" si="5"/>
        <v>2359.6453411817929</v>
      </c>
    </row>
    <row r="11" spans="1:14" x14ac:dyDescent="0.35">
      <c r="A11" s="1">
        <v>45457</v>
      </c>
      <c r="B11" t="s">
        <v>8</v>
      </c>
      <c r="C11" t="s">
        <v>9</v>
      </c>
      <c r="D11" t="s">
        <v>10</v>
      </c>
      <c r="E11" t="s">
        <v>11</v>
      </c>
      <c r="F11">
        <v>150</v>
      </c>
      <c r="G11">
        <v>139</v>
      </c>
      <c r="H11" s="2">
        <v>2460.7390038248541</v>
      </c>
      <c r="I11" s="2">
        <f t="shared" si="0"/>
        <v>17.703158300898231</v>
      </c>
      <c r="J11">
        <f t="shared" si="1"/>
        <v>7.5</v>
      </c>
      <c r="K11">
        <f t="shared" si="2"/>
        <v>0.60000000000000009</v>
      </c>
      <c r="L11">
        <f t="shared" si="3"/>
        <v>17.005263834830384</v>
      </c>
      <c r="M11" s="2">
        <f t="shared" si="4"/>
        <v>15.552631917415193</v>
      </c>
      <c r="N11" s="2">
        <f t="shared" si="5"/>
        <v>2161.8158365207119</v>
      </c>
    </row>
    <row r="12" spans="1:14" x14ac:dyDescent="0.35">
      <c r="A12" s="1">
        <v>45460</v>
      </c>
      <c r="B12" t="s">
        <v>8</v>
      </c>
      <c r="C12" t="s">
        <v>9</v>
      </c>
      <c r="D12" t="s">
        <v>10</v>
      </c>
      <c r="E12" t="s">
        <v>11</v>
      </c>
      <c r="F12">
        <v>165</v>
      </c>
      <c r="G12">
        <v>68</v>
      </c>
      <c r="H12" s="2">
        <v>1324.6236749805651</v>
      </c>
      <c r="I12" s="2">
        <f t="shared" si="0"/>
        <v>19.47975992618478</v>
      </c>
      <c r="J12">
        <f t="shared" si="1"/>
        <v>8.25</v>
      </c>
      <c r="K12">
        <f t="shared" si="2"/>
        <v>0.66000000000000014</v>
      </c>
      <c r="L12">
        <f t="shared" si="3"/>
        <v>17.014787766946633</v>
      </c>
      <c r="M12" s="2">
        <f t="shared" si="4"/>
        <v>17.328281149490117</v>
      </c>
      <c r="N12" s="2">
        <f t="shared" si="5"/>
        <v>1178.323118165328</v>
      </c>
    </row>
    <row r="13" spans="1:14" x14ac:dyDescent="0.35">
      <c r="A13" s="1">
        <v>45461</v>
      </c>
      <c r="B13" t="s">
        <v>8</v>
      </c>
      <c r="C13" t="s">
        <v>9</v>
      </c>
      <c r="D13" t="s">
        <v>10</v>
      </c>
      <c r="E13" t="s">
        <v>11</v>
      </c>
      <c r="F13">
        <v>75</v>
      </c>
      <c r="G13">
        <v>312</v>
      </c>
      <c r="H13" s="2">
        <v>2763.1467506518843</v>
      </c>
      <c r="I13" s="2">
        <f t="shared" si="0"/>
        <v>8.8562395854227063</v>
      </c>
      <c r="J13">
        <f t="shared" si="1"/>
        <v>3.75</v>
      </c>
      <c r="K13">
        <f t="shared" si="2"/>
        <v>0.30000000000000004</v>
      </c>
      <c r="L13">
        <f t="shared" si="3"/>
        <v>17.020798618075684</v>
      </c>
      <c r="M13" s="2">
        <f t="shared" si="4"/>
        <v>6.7041597236151382</v>
      </c>
      <c r="N13" s="2">
        <f t="shared" si="5"/>
        <v>2091.6978337679229</v>
      </c>
    </row>
    <row r="14" spans="1:14" x14ac:dyDescent="0.35">
      <c r="A14" s="1">
        <v>45462</v>
      </c>
      <c r="B14" t="s">
        <v>8</v>
      </c>
      <c r="C14" t="s">
        <v>9</v>
      </c>
      <c r="D14" t="s">
        <v>10</v>
      </c>
      <c r="E14" t="s">
        <v>11</v>
      </c>
      <c r="F14">
        <v>90</v>
      </c>
      <c r="G14">
        <v>261</v>
      </c>
      <c r="H14" s="2">
        <v>2764.4705132083727</v>
      </c>
      <c r="I14" s="2">
        <f t="shared" si="0"/>
        <v>10.591841046775375</v>
      </c>
      <c r="J14">
        <f t="shared" si="1"/>
        <v>4.5</v>
      </c>
      <c r="K14">
        <f t="shared" si="2"/>
        <v>0.36000000000000004</v>
      </c>
      <c r="L14">
        <f t="shared" si="3"/>
        <v>16.92178068548715</v>
      </c>
      <c r="M14" s="2">
        <f t="shared" si="4"/>
        <v>8.4496629782266606</v>
      </c>
      <c r="N14" s="2">
        <f t="shared" si="5"/>
        <v>2205.3620373171584</v>
      </c>
    </row>
    <row r="15" spans="1:14" x14ac:dyDescent="0.35">
      <c r="A15" s="1">
        <v>45463</v>
      </c>
      <c r="B15" t="s">
        <v>8</v>
      </c>
      <c r="C15" t="s">
        <v>9</v>
      </c>
      <c r="D15" t="s">
        <v>10</v>
      </c>
      <c r="E15" t="s">
        <v>11</v>
      </c>
      <c r="F15">
        <v>175</v>
      </c>
      <c r="G15">
        <v>92</v>
      </c>
      <c r="H15" s="2">
        <v>1898.455239307699</v>
      </c>
      <c r="I15" s="2">
        <f t="shared" si="0"/>
        <v>20.63538303595325</v>
      </c>
      <c r="J15">
        <f t="shared" si="1"/>
        <v>8.75</v>
      </c>
      <c r="K15">
        <f t="shared" si="2"/>
        <v>0.70000000000000007</v>
      </c>
      <c r="L15">
        <f t="shared" si="3"/>
        <v>16.979118622790356</v>
      </c>
      <c r="M15" s="2">
        <f t="shared" si="4"/>
        <v>18.487471173674216</v>
      </c>
      <c r="N15" s="2">
        <f t="shared" si="5"/>
        <v>1700.8473479780278</v>
      </c>
    </row>
    <row r="16" spans="1:14" x14ac:dyDescent="0.35">
      <c r="A16" s="1">
        <v>45464</v>
      </c>
      <c r="B16" t="s">
        <v>8</v>
      </c>
      <c r="C16" t="s">
        <v>9</v>
      </c>
      <c r="D16" t="s">
        <v>10</v>
      </c>
      <c r="E16" t="s">
        <v>11</v>
      </c>
      <c r="F16">
        <v>65</v>
      </c>
      <c r="G16">
        <v>346</v>
      </c>
      <c r="H16" s="2">
        <v>2652.4252930135872</v>
      </c>
      <c r="I16" s="2">
        <f t="shared" si="0"/>
        <v>7.6659690549525639</v>
      </c>
      <c r="J16">
        <f t="shared" si="1"/>
        <v>3.25</v>
      </c>
      <c r="K16">
        <f t="shared" si="2"/>
        <v>0.26</v>
      </c>
      <c r="L16">
        <f t="shared" si="3"/>
        <v>16.984496365202169</v>
      </c>
      <c r="M16" s="2">
        <f t="shared" si="4"/>
        <v>5.5175194184323466</v>
      </c>
      <c r="N16" s="2">
        <f t="shared" si="5"/>
        <v>1909.061718777592</v>
      </c>
    </row>
    <row r="17" spans="1:14" x14ac:dyDescent="0.35">
      <c r="A17" s="1">
        <v>45467</v>
      </c>
      <c r="B17" t="s">
        <v>8</v>
      </c>
      <c r="C17" t="s">
        <v>9</v>
      </c>
      <c r="D17" t="s">
        <v>10</v>
      </c>
      <c r="E17" t="s">
        <v>11</v>
      </c>
      <c r="F17">
        <v>130</v>
      </c>
      <c r="G17">
        <v>163</v>
      </c>
      <c r="H17" s="2">
        <v>2507.4175662520547</v>
      </c>
      <c r="I17" s="2">
        <f t="shared" si="0"/>
        <v>15.382929854307084</v>
      </c>
      <c r="J17">
        <f t="shared" si="1"/>
        <v>6.5</v>
      </c>
      <c r="K17">
        <f t="shared" si="2"/>
        <v>0.52</v>
      </c>
      <c r="L17">
        <f t="shared" si="3"/>
        <v>17.08255741212901</v>
      </c>
      <c r="M17" s="2">
        <f t="shared" si="4"/>
        <v>13.224674113094185</v>
      </c>
      <c r="N17" s="2">
        <f t="shared" si="5"/>
        <v>2155.6218804343521</v>
      </c>
    </row>
    <row r="18" spans="1:14" x14ac:dyDescent="0.35">
      <c r="A18" s="1">
        <v>45468</v>
      </c>
      <c r="B18" t="s">
        <v>8</v>
      </c>
      <c r="C18" t="s">
        <v>9</v>
      </c>
      <c r="D18" t="s">
        <v>10</v>
      </c>
      <c r="E18" t="s">
        <v>11</v>
      </c>
      <c r="F18">
        <v>105</v>
      </c>
      <c r="G18">
        <v>224</v>
      </c>
      <c r="H18" s="2">
        <v>2770.2107757368008</v>
      </c>
      <c r="I18" s="2">
        <f t="shared" si="0"/>
        <v>12.367012391682147</v>
      </c>
      <c r="J18">
        <f t="shared" si="1"/>
        <v>5.25</v>
      </c>
      <c r="K18">
        <f t="shared" si="2"/>
        <v>0.42000000000000004</v>
      </c>
      <c r="L18">
        <f t="shared" si="3"/>
        <v>16.945267599243206</v>
      </c>
      <c r="M18" s="2">
        <f t="shared" si="4"/>
        <v>10.222485631757827</v>
      </c>
      <c r="N18" s="2">
        <f t="shared" si="5"/>
        <v>2289.8367815137535</v>
      </c>
    </row>
    <row r="19" spans="1:14" x14ac:dyDescent="0.35">
      <c r="A19" s="1">
        <v>45469</v>
      </c>
      <c r="B19" t="s">
        <v>8</v>
      </c>
      <c r="C19" t="s">
        <v>9</v>
      </c>
      <c r="D19" t="s">
        <v>10</v>
      </c>
      <c r="E19" t="s">
        <v>11</v>
      </c>
      <c r="F19">
        <v>170</v>
      </c>
      <c r="G19">
        <v>66</v>
      </c>
      <c r="H19" s="2">
        <v>1315.4577288647888</v>
      </c>
      <c r="I19" s="2">
        <f t="shared" si="0"/>
        <v>19.931177710072557</v>
      </c>
      <c r="J19">
        <f t="shared" si="1"/>
        <v>8.5</v>
      </c>
      <c r="K19">
        <f t="shared" si="2"/>
        <v>0.68</v>
      </c>
      <c r="L19">
        <f t="shared" si="3"/>
        <v>16.810555455989054</v>
      </c>
      <c r="M19" s="2">
        <f t="shared" si="4"/>
        <v>17.800122164473652</v>
      </c>
      <c r="N19" s="2">
        <f t="shared" si="5"/>
        <v>1174.8080628552611</v>
      </c>
    </row>
    <row r="20" spans="1:14" x14ac:dyDescent="0.35">
      <c r="A20" s="1">
        <v>45470</v>
      </c>
      <c r="B20" t="s">
        <v>8</v>
      </c>
      <c r="C20" t="s">
        <v>9</v>
      </c>
      <c r="D20" t="s">
        <v>10</v>
      </c>
      <c r="E20" t="s">
        <v>11</v>
      </c>
      <c r="F20">
        <v>100</v>
      </c>
      <c r="G20">
        <v>253</v>
      </c>
      <c r="H20" s="2">
        <v>2995.0058740827985</v>
      </c>
      <c r="I20" s="2">
        <f t="shared" si="0"/>
        <v>11.837967881750192</v>
      </c>
      <c r="J20">
        <f t="shared" si="1"/>
        <v>5</v>
      </c>
      <c r="K20">
        <f t="shared" si="2"/>
        <v>0.4</v>
      </c>
      <c r="L20">
        <f t="shared" si="3"/>
        <v>17.094919704375478</v>
      </c>
      <c r="M20" s="2">
        <f t="shared" si="4"/>
        <v>9.6784759113126455</v>
      </c>
      <c r="N20" s="2">
        <f t="shared" si="5"/>
        <v>2448.6544055620993</v>
      </c>
    </row>
    <row r="21" spans="1:14" x14ac:dyDescent="0.35">
      <c r="A21" s="1">
        <v>45471</v>
      </c>
      <c r="B21" t="s">
        <v>8</v>
      </c>
      <c r="C21" t="s">
        <v>9</v>
      </c>
      <c r="D21" t="s">
        <v>10</v>
      </c>
      <c r="E21" t="s">
        <v>11</v>
      </c>
      <c r="F21">
        <v>80</v>
      </c>
      <c r="G21">
        <v>277</v>
      </c>
      <c r="H21" s="2">
        <v>2619.9620046981295</v>
      </c>
      <c r="I21" s="2">
        <f t="shared" si="0"/>
        <v>9.4583465873578678</v>
      </c>
      <c r="J21">
        <f t="shared" si="1"/>
        <v>4</v>
      </c>
      <c r="K21">
        <f t="shared" si="2"/>
        <v>0.32000000000000006</v>
      </c>
      <c r="L21">
        <f t="shared" si="3"/>
        <v>17.057333085493333</v>
      </c>
      <c r="M21" s="2">
        <f t="shared" si="4"/>
        <v>7.3026132788085354</v>
      </c>
      <c r="N21" s="2">
        <f t="shared" si="5"/>
        <v>2022.8238782299643</v>
      </c>
    </row>
    <row r="22" spans="1:14" x14ac:dyDescent="0.35">
      <c r="A22" s="1">
        <v>45474</v>
      </c>
      <c r="B22" t="s">
        <v>8</v>
      </c>
      <c r="C22" t="s">
        <v>9</v>
      </c>
      <c r="D22" t="s">
        <v>10</v>
      </c>
      <c r="E22" t="s">
        <v>11</v>
      </c>
      <c r="F22">
        <v>130</v>
      </c>
      <c r="G22">
        <v>156</v>
      </c>
      <c r="H22" s="2">
        <v>2400.2950273983138</v>
      </c>
      <c r="I22" s="2">
        <f t="shared" si="0"/>
        <v>15.386506585886627</v>
      </c>
      <c r="J22">
        <f t="shared" si="1"/>
        <v>6.5</v>
      </c>
      <c r="K22">
        <f t="shared" si="2"/>
        <v>0.52</v>
      </c>
      <c r="L22">
        <f t="shared" si="3"/>
        <v>17.089435742089666</v>
      </c>
      <c r="M22" s="2">
        <f t="shared" si="4"/>
        <v>13.227563011677661</v>
      </c>
      <c r="N22" s="2">
        <f t="shared" si="5"/>
        <v>2063.4998298217151</v>
      </c>
    </row>
    <row r="23" spans="1:14" x14ac:dyDescent="0.35">
      <c r="A23" s="1">
        <v>45475</v>
      </c>
      <c r="B23" t="s">
        <v>8</v>
      </c>
      <c r="C23" t="s">
        <v>9</v>
      </c>
      <c r="D23" t="s">
        <v>10</v>
      </c>
      <c r="E23" t="s">
        <v>11</v>
      </c>
      <c r="F23">
        <v>190</v>
      </c>
      <c r="G23">
        <v>23</v>
      </c>
      <c r="H23" s="2">
        <v>519.50607248955885</v>
      </c>
      <c r="I23" s="2">
        <f t="shared" si="0"/>
        <v>22.587220543024298</v>
      </c>
      <c r="J23">
        <f t="shared" si="1"/>
        <v>9.5</v>
      </c>
      <c r="K23">
        <f t="shared" si="2"/>
        <v>0.76000000000000012</v>
      </c>
      <c r="L23">
        <f t="shared" si="3"/>
        <v>17.220027030295125</v>
      </c>
      <c r="M23" s="2">
        <f t="shared" si="4"/>
        <v>20.415217839994785</v>
      </c>
      <c r="N23" s="2">
        <f t="shared" si="5"/>
        <v>469.55001031988007</v>
      </c>
    </row>
    <row r="24" spans="1:14" x14ac:dyDescent="0.35">
      <c r="A24" s="1">
        <v>45476</v>
      </c>
      <c r="B24" t="s">
        <v>8</v>
      </c>
      <c r="C24" t="s">
        <v>9</v>
      </c>
      <c r="D24" t="s">
        <v>10</v>
      </c>
      <c r="E24" t="s">
        <v>11</v>
      </c>
      <c r="F24">
        <v>175</v>
      </c>
      <c r="G24">
        <v>76</v>
      </c>
      <c r="H24" s="2">
        <v>1566.5339306010669</v>
      </c>
      <c r="I24" s="2">
        <f t="shared" si="0"/>
        <v>20.612288560540353</v>
      </c>
      <c r="J24">
        <f t="shared" si="1"/>
        <v>8.75</v>
      </c>
      <c r="K24">
        <f t="shared" si="2"/>
        <v>0.70000000000000007</v>
      </c>
      <c r="L24">
        <f t="shared" si="3"/>
        <v>16.946126515057646</v>
      </c>
      <c r="M24" s="2">
        <f t="shared" si="4"/>
        <v>18.46767590903459</v>
      </c>
      <c r="N24" s="2">
        <f t="shared" si="5"/>
        <v>1403.5433690866289</v>
      </c>
    </row>
    <row r="25" spans="1:14" x14ac:dyDescent="0.35">
      <c r="A25" s="1">
        <v>45477</v>
      </c>
      <c r="B25" t="s">
        <v>8</v>
      </c>
      <c r="C25" t="s">
        <v>9</v>
      </c>
      <c r="D25" t="s">
        <v>10</v>
      </c>
      <c r="E25" t="s">
        <v>11</v>
      </c>
      <c r="F25">
        <v>190</v>
      </c>
      <c r="G25">
        <v>28</v>
      </c>
      <c r="H25" s="2">
        <v>627.52678575302946</v>
      </c>
      <c r="I25" s="2">
        <f t="shared" si="0"/>
        <v>22.411670919751053</v>
      </c>
      <c r="J25">
        <f t="shared" si="1"/>
        <v>9.5</v>
      </c>
      <c r="K25">
        <f t="shared" si="2"/>
        <v>0.76000000000000012</v>
      </c>
      <c r="L25">
        <f t="shared" si="3"/>
        <v>16.989040683882962</v>
      </c>
      <c r="M25" s="2">
        <f t="shared" si="4"/>
        <v>20.262766851362759</v>
      </c>
      <c r="N25" s="2">
        <f t="shared" si="5"/>
        <v>567.35747183815727</v>
      </c>
    </row>
    <row r="26" spans="1:14" x14ac:dyDescent="0.35">
      <c r="A26" s="1">
        <v>45478</v>
      </c>
      <c r="B26" t="s">
        <v>8</v>
      </c>
      <c r="C26" t="s">
        <v>9</v>
      </c>
      <c r="D26" t="s">
        <v>10</v>
      </c>
      <c r="E26" t="s">
        <v>11</v>
      </c>
      <c r="F26">
        <v>90</v>
      </c>
      <c r="G26">
        <v>271</v>
      </c>
      <c r="H26" s="2">
        <v>2879.576138734662</v>
      </c>
      <c r="I26" s="2">
        <f t="shared" si="0"/>
        <v>10.625742209352996</v>
      </c>
      <c r="J26">
        <f t="shared" si="1"/>
        <v>4.5</v>
      </c>
      <c r="K26">
        <f t="shared" si="2"/>
        <v>0.36000000000000004</v>
      </c>
      <c r="L26">
        <f t="shared" si="3"/>
        <v>17.015950581536099</v>
      </c>
      <c r="M26" s="2">
        <f t="shared" si="4"/>
        <v>8.4741471511993858</v>
      </c>
      <c r="N26" s="2">
        <f t="shared" si="5"/>
        <v>2296.4938779750337</v>
      </c>
    </row>
    <row r="27" spans="1:14" x14ac:dyDescent="0.35">
      <c r="A27" s="1">
        <v>45481</v>
      </c>
      <c r="B27" t="s">
        <v>8</v>
      </c>
      <c r="C27" t="s">
        <v>9</v>
      </c>
      <c r="D27" t="s">
        <v>10</v>
      </c>
      <c r="E27" t="s">
        <v>11</v>
      </c>
      <c r="F27">
        <v>60</v>
      </c>
      <c r="G27">
        <v>348</v>
      </c>
      <c r="H27" s="2">
        <v>2461.2782456677824</v>
      </c>
      <c r="I27" s="2">
        <f t="shared" si="0"/>
        <v>7.0726386369763858</v>
      </c>
      <c r="J27">
        <f t="shared" si="1"/>
        <v>3</v>
      </c>
      <c r="K27">
        <f t="shared" si="2"/>
        <v>0.24</v>
      </c>
      <c r="L27">
        <f t="shared" si="3"/>
        <v>16.969327654068277</v>
      </c>
      <c r="M27" s="2">
        <f t="shared" si="4"/>
        <v>4.9257058715695576</v>
      </c>
      <c r="N27" s="2">
        <f t="shared" si="5"/>
        <v>1714.145643306206</v>
      </c>
    </row>
    <row r="28" spans="1:14" x14ac:dyDescent="0.35">
      <c r="A28" s="1">
        <v>45482</v>
      </c>
      <c r="B28" t="s">
        <v>8</v>
      </c>
      <c r="C28" t="s">
        <v>9</v>
      </c>
      <c r="D28" t="s">
        <v>10</v>
      </c>
      <c r="E28" t="s">
        <v>11</v>
      </c>
      <c r="F28">
        <v>125</v>
      </c>
      <c r="G28">
        <v>198</v>
      </c>
      <c r="H28" s="2">
        <v>2921.5095501356241</v>
      </c>
      <c r="I28" s="2">
        <f t="shared" si="0"/>
        <v>14.755098738058708</v>
      </c>
      <c r="J28">
        <f t="shared" si="1"/>
        <v>6.25</v>
      </c>
      <c r="K28">
        <f t="shared" si="2"/>
        <v>0.5</v>
      </c>
      <c r="L28">
        <f t="shared" si="3"/>
        <v>17.010197476117416</v>
      </c>
      <c r="M28" s="2">
        <f t="shared" si="4"/>
        <v>12.604078990446967</v>
      </c>
      <c r="N28" s="2">
        <f t="shared" si="5"/>
        <v>2495.6076401084993</v>
      </c>
    </row>
    <row r="29" spans="1:14" x14ac:dyDescent="0.35">
      <c r="A29" s="1">
        <v>45483</v>
      </c>
      <c r="B29" t="s">
        <v>8</v>
      </c>
      <c r="C29" t="s">
        <v>9</v>
      </c>
      <c r="D29" t="s">
        <v>10</v>
      </c>
      <c r="E29" t="s">
        <v>11</v>
      </c>
      <c r="F29">
        <v>165</v>
      </c>
      <c r="G29">
        <v>78</v>
      </c>
      <c r="H29" s="2">
        <v>1514.4762241121757</v>
      </c>
      <c r="I29" s="2">
        <f t="shared" si="0"/>
        <v>19.416361847591997</v>
      </c>
      <c r="J29">
        <f t="shared" si="1"/>
        <v>8.25</v>
      </c>
      <c r="K29">
        <f t="shared" si="2"/>
        <v>0.66000000000000014</v>
      </c>
      <c r="L29">
        <f t="shared" si="3"/>
        <v>16.918730072109081</v>
      </c>
      <c r="M29" s="2">
        <f t="shared" si="4"/>
        <v>17.274488840381089</v>
      </c>
      <c r="N29" s="2">
        <f t="shared" si="5"/>
        <v>1347.4101295497248</v>
      </c>
    </row>
    <row r="30" spans="1:14" x14ac:dyDescent="0.35">
      <c r="A30" s="1">
        <v>45484</v>
      </c>
      <c r="B30" t="s">
        <v>8</v>
      </c>
      <c r="C30" t="s">
        <v>9</v>
      </c>
      <c r="D30" t="s">
        <v>10</v>
      </c>
      <c r="E30" t="s">
        <v>11</v>
      </c>
      <c r="F30">
        <v>135</v>
      </c>
      <c r="G30">
        <v>177</v>
      </c>
      <c r="H30" s="2">
        <v>2824.0216808219429</v>
      </c>
      <c r="I30" s="2">
        <f t="shared" si="0"/>
        <v>15.954924750406457</v>
      </c>
      <c r="J30">
        <f t="shared" si="1"/>
        <v>6.75</v>
      </c>
      <c r="K30">
        <f t="shared" si="2"/>
        <v>0.54</v>
      </c>
      <c r="L30">
        <f t="shared" si="3"/>
        <v>17.04615694519714</v>
      </c>
      <c r="M30" s="2">
        <f t="shared" si="4"/>
        <v>13.800309055886743</v>
      </c>
      <c r="N30" s="2">
        <f t="shared" si="5"/>
        <v>2442.6547028919535</v>
      </c>
    </row>
    <row r="31" spans="1:14" x14ac:dyDescent="0.35">
      <c r="A31" s="1">
        <v>45485</v>
      </c>
      <c r="B31" t="s">
        <v>8</v>
      </c>
      <c r="C31" t="s">
        <v>9</v>
      </c>
      <c r="D31" t="s">
        <v>10</v>
      </c>
      <c r="E31" t="s">
        <v>11</v>
      </c>
      <c r="F31">
        <v>70</v>
      </c>
      <c r="G31">
        <v>347</v>
      </c>
      <c r="H31" s="2">
        <v>2873.5168538812036</v>
      </c>
      <c r="I31" s="2">
        <f t="shared" si="0"/>
        <v>8.2810283973521717</v>
      </c>
      <c r="J31">
        <f t="shared" si="1"/>
        <v>3.5000000000000004</v>
      </c>
      <c r="K31">
        <f t="shared" si="2"/>
        <v>0.28000000000000003</v>
      </c>
      <c r="L31">
        <f t="shared" si="3"/>
        <v>17.075101419114898</v>
      </c>
      <c r="M31" s="2">
        <f t="shared" si="4"/>
        <v>6.1235182554406817</v>
      </c>
      <c r="N31" s="2">
        <f t="shared" si="5"/>
        <v>2124.8608346379165</v>
      </c>
    </row>
    <row r="32" spans="1:14" x14ac:dyDescent="0.35">
      <c r="A32" s="1">
        <v>45488</v>
      </c>
      <c r="B32" t="s">
        <v>8</v>
      </c>
      <c r="C32" t="s">
        <v>9</v>
      </c>
      <c r="D32" t="s">
        <v>10</v>
      </c>
      <c r="E32" t="s">
        <v>11</v>
      </c>
      <c r="F32">
        <v>170</v>
      </c>
      <c r="G32">
        <v>60</v>
      </c>
      <c r="H32" s="2">
        <v>1194.5753819663776</v>
      </c>
      <c r="I32" s="2">
        <f t="shared" si="0"/>
        <v>19.909589699439625</v>
      </c>
      <c r="J32">
        <f t="shared" si="1"/>
        <v>8.5</v>
      </c>
      <c r="K32">
        <f t="shared" si="2"/>
        <v>0.68</v>
      </c>
      <c r="L32">
        <f t="shared" si="3"/>
        <v>16.778808381528858</v>
      </c>
      <c r="M32" s="2">
        <f t="shared" si="4"/>
        <v>17.781708861286738</v>
      </c>
      <c r="N32" s="2">
        <f t="shared" si="5"/>
        <v>1066.9025316772043</v>
      </c>
    </row>
    <row r="33" spans="1:14" x14ac:dyDescent="0.35">
      <c r="A33" s="1">
        <v>45489</v>
      </c>
      <c r="B33" t="s">
        <v>8</v>
      </c>
      <c r="C33" t="s">
        <v>9</v>
      </c>
      <c r="D33" t="s">
        <v>10</v>
      </c>
      <c r="E33" t="s">
        <v>11</v>
      </c>
      <c r="F33">
        <v>70</v>
      </c>
      <c r="G33">
        <v>348</v>
      </c>
      <c r="H33" s="2">
        <v>2868.8897380502003</v>
      </c>
      <c r="I33" s="2">
        <f t="shared" si="0"/>
        <v>8.2439360288798866</v>
      </c>
      <c r="J33">
        <f t="shared" si="1"/>
        <v>3.5000000000000004</v>
      </c>
      <c r="K33">
        <f t="shared" si="2"/>
        <v>0.28000000000000003</v>
      </c>
      <c r="L33">
        <f t="shared" si="3"/>
        <v>16.942628674571022</v>
      </c>
      <c r="M33" s="2">
        <f t="shared" si="4"/>
        <v>6.0996731614227837</v>
      </c>
      <c r="N33" s="2">
        <f t="shared" si="5"/>
        <v>2122.6862601751286</v>
      </c>
    </row>
    <row r="34" spans="1:14" x14ac:dyDescent="0.35">
      <c r="A34" s="1">
        <v>45490</v>
      </c>
      <c r="B34" t="s">
        <v>8</v>
      </c>
      <c r="C34" t="s">
        <v>9</v>
      </c>
      <c r="D34" t="s">
        <v>10</v>
      </c>
      <c r="E34" t="s">
        <v>11</v>
      </c>
      <c r="F34">
        <v>170</v>
      </c>
      <c r="G34">
        <v>84</v>
      </c>
      <c r="H34" s="2">
        <v>1685.7680551602671</v>
      </c>
      <c r="I34" s="2">
        <f t="shared" si="0"/>
        <v>20.068667323336513</v>
      </c>
      <c r="J34">
        <f t="shared" si="1"/>
        <v>8.5</v>
      </c>
      <c r="K34">
        <f t="shared" si="2"/>
        <v>0.68</v>
      </c>
      <c r="L34">
        <f t="shared" si="3"/>
        <v>17.012746063730166</v>
      </c>
      <c r="M34" s="2">
        <f t="shared" si="4"/>
        <v>17.917392716963498</v>
      </c>
      <c r="N34" s="2">
        <f t="shared" si="5"/>
        <v>1505.0609882249339</v>
      </c>
    </row>
    <row r="35" spans="1:14" x14ac:dyDescent="0.35">
      <c r="A35" s="1">
        <v>45491</v>
      </c>
      <c r="B35" t="s">
        <v>8</v>
      </c>
      <c r="C35" t="s">
        <v>9</v>
      </c>
      <c r="D35" t="s">
        <v>10</v>
      </c>
      <c r="E35" t="s">
        <v>11</v>
      </c>
      <c r="F35">
        <v>120</v>
      </c>
      <c r="G35">
        <v>216</v>
      </c>
      <c r="H35" s="2">
        <v>3058.4887294853147</v>
      </c>
      <c r="I35" s="2">
        <f t="shared" si="0"/>
        <v>14.159670043913493</v>
      </c>
      <c r="J35">
        <f t="shared" si="1"/>
        <v>6</v>
      </c>
      <c r="K35">
        <f t="shared" si="2"/>
        <v>0.48</v>
      </c>
      <c r="L35">
        <f t="shared" si="3"/>
        <v>16.999312591486447</v>
      </c>
      <c r="M35" s="2">
        <f t="shared" si="4"/>
        <v>12.009738784764849</v>
      </c>
      <c r="N35" s="2">
        <f t="shared" si="5"/>
        <v>2594.1035775092073</v>
      </c>
    </row>
    <row r="36" spans="1:14" x14ac:dyDescent="0.35">
      <c r="A36" s="1">
        <v>45492</v>
      </c>
      <c r="B36" t="s">
        <v>8</v>
      </c>
      <c r="C36" t="s">
        <v>9</v>
      </c>
      <c r="D36" t="s">
        <v>10</v>
      </c>
      <c r="E36" t="s">
        <v>11</v>
      </c>
      <c r="F36">
        <v>60</v>
      </c>
      <c r="G36">
        <v>322</v>
      </c>
      <c r="H36" s="2">
        <v>2280.6444250072423</v>
      </c>
      <c r="I36" s="2">
        <f t="shared" si="0"/>
        <v>7.0827466615131751</v>
      </c>
      <c r="J36">
        <f t="shared" si="1"/>
        <v>3</v>
      </c>
      <c r="K36">
        <f t="shared" si="2"/>
        <v>0.24</v>
      </c>
      <c r="L36">
        <f t="shared" si="3"/>
        <v>17.011444422971564</v>
      </c>
      <c r="M36" s="2">
        <f t="shared" si="4"/>
        <v>4.9316022192160185</v>
      </c>
      <c r="N36" s="2">
        <f t="shared" si="5"/>
        <v>1587.975914587558</v>
      </c>
    </row>
    <row r="37" spans="1:14" x14ac:dyDescent="0.35">
      <c r="A37" s="1">
        <v>45495</v>
      </c>
      <c r="B37" t="s">
        <v>8</v>
      </c>
      <c r="C37" t="s">
        <v>9</v>
      </c>
      <c r="D37" t="s">
        <v>10</v>
      </c>
      <c r="E37" t="s">
        <v>11</v>
      </c>
      <c r="F37">
        <v>75</v>
      </c>
      <c r="G37">
        <v>323</v>
      </c>
      <c r="H37" s="2">
        <v>2855.1742109421984</v>
      </c>
      <c r="I37" s="2">
        <f t="shared" si="0"/>
        <v>8.8395486406879211</v>
      </c>
      <c r="J37">
        <f t="shared" si="1"/>
        <v>3.75</v>
      </c>
      <c r="K37">
        <f t="shared" si="2"/>
        <v>0.30000000000000004</v>
      </c>
      <c r="L37">
        <f t="shared" si="3"/>
        <v>16.9651621356264</v>
      </c>
      <c r="M37" s="2">
        <f t="shared" si="4"/>
        <v>6.6930324271252815</v>
      </c>
      <c r="N37" s="2">
        <f t="shared" si="5"/>
        <v>2161.8494739614657</v>
      </c>
    </row>
    <row r="38" spans="1:14" x14ac:dyDescent="0.35">
      <c r="A38" s="1">
        <v>45496</v>
      </c>
      <c r="B38" t="s">
        <v>8</v>
      </c>
      <c r="C38" t="s">
        <v>9</v>
      </c>
      <c r="D38" t="s">
        <v>10</v>
      </c>
      <c r="E38" t="s">
        <v>11</v>
      </c>
      <c r="F38">
        <v>175</v>
      </c>
      <c r="G38">
        <v>59</v>
      </c>
      <c r="H38" s="2">
        <v>1215.6987806740979</v>
      </c>
      <c r="I38" s="2">
        <f t="shared" si="0"/>
        <v>20.605064079221997</v>
      </c>
      <c r="J38">
        <f t="shared" si="1"/>
        <v>8.75</v>
      </c>
      <c r="K38">
        <f t="shared" si="2"/>
        <v>0.70000000000000007</v>
      </c>
      <c r="L38">
        <f t="shared" si="3"/>
        <v>16.935805827459994</v>
      </c>
      <c r="M38" s="2">
        <f t="shared" si="4"/>
        <v>18.461483496475999</v>
      </c>
      <c r="N38" s="2">
        <f t="shared" si="5"/>
        <v>1089.2275262920839</v>
      </c>
    </row>
    <row r="39" spans="1:14" x14ac:dyDescent="0.35">
      <c r="A39" s="1">
        <v>45497</v>
      </c>
      <c r="B39" t="s">
        <v>8</v>
      </c>
      <c r="C39" t="s">
        <v>9</v>
      </c>
      <c r="D39" t="s">
        <v>10</v>
      </c>
      <c r="E39" t="s">
        <v>11</v>
      </c>
      <c r="F39">
        <v>130</v>
      </c>
      <c r="G39">
        <v>181</v>
      </c>
      <c r="H39" s="2">
        <v>2777.8253864714889</v>
      </c>
      <c r="I39" s="2">
        <f t="shared" si="0"/>
        <v>15.347101582715409</v>
      </c>
      <c r="J39">
        <f t="shared" si="1"/>
        <v>6.5</v>
      </c>
      <c r="K39">
        <f t="shared" si="2"/>
        <v>0.52</v>
      </c>
      <c r="L39">
        <f t="shared" si="3"/>
        <v>17.013656889837325</v>
      </c>
      <c r="M39" s="2">
        <f t="shared" si="4"/>
        <v>13.195735893731676</v>
      </c>
      <c r="N39" s="2">
        <f t="shared" si="5"/>
        <v>2388.4281967654333</v>
      </c>
    </row>
    <row r="40" spans="1:14" x14ac:dyDescent="0.35">
      <c r="A40" s="1">
        <v>45498</v>
      </c>
      <c r="B40" t="s">
        <v>8</v>
      </c>
      <c r="C40" t="s">
        <v>9</v>
      </c>
      <c r="D40" t="s">
        <v>10</v>
      </c>
      <c r="E40" t="s">
        <v>11</v>
      </c>
      <c r="F40">
        <v>180</v>
      </c>
      <c r="G40">
        <v>73</v>
      </c>
      <c r="H40" s="2">
        <v>1547.1389155189709</v>
      </c>
      <c r="I40" s="2">
        <f t="shared" si="0"/>
        <v>21.193683774232479</v>
      </c>
      <c r="J40">
        <f t="shared" si="1"/>
        <v>9</v>
      </c>
      <c r="K40">
        <f t="shared" si="2"/>
        <v>0.72000000000000008</v>
      </c>
      <c r="L40">
        <f t="shared" si="3"/>
        <v>16.935671908656218</v>
      </c>
      <c r="M40" s="2">
        <f t="shared" si="4"/>
        <v>19.050116583366858</v>
      </c>
      <c r="N40" s="2">
        <f t="shared" si="5"/>
        <v>1390.6585105857807</v>
      </c>
    </row>
    <row r="41" spans="1:14" x14ac:dyDescent="0.35">
      <c r="A41" s="1">
        <v>45499</v>
      </c>
      <c r="B41" t="s">
        <v>8</v>
      </c>
      <c r="C41" t="s">
        <v>9</v>
      </c>
      <c r="D41" t="s">
        <v>10</v>
      </c>
      <c r="E41" t="s">
        <v>11</v>
      </c>
      <c r="F41">
        <v>105</v>
      </c>
      <c r="G41">
        <v>239</v>
      </c>
      <c r="H41" s="2">
        <v>2963.038727587008</v>
      </c>
      <c r="I41" s="2">
        <f t="shared" si="0"/>
        <v>12.397651579861957</v>
      </c>
      <c r="J41">
        <f t="shared" si="1"/>
        <v>5.25</v>
      </c>
      <c r="K41">
        <f t="shared" si="2"/>
        <v>0.42000000000000004</v>
      </c>
      <c r="L41">
        <f t="shared" si="3"/>
        <v>17.018218047290372</v>
      </c>
      <c r="M41" s="2">
        <f t="shared" si="4"/>
        <v>10.24582977513292</v>
      </c>
      <c r="N41" s="2">
        <f t="shared" si="5"/>
        <v>2448.7533162567679</v>
      </c>
    </row>
    <row r="42" spans="1:14" x14ac:dyDescent="0.35">
      <c r="A42" s="1">
        <v>45502</v>
      </c>
      <c r="B42" t="s">
        <v>8</v>
      </c>
      <c r="C42" t="s">
        <v>9</v>
      </c>
      <c r="D42" t="s">
        <v>10</v>
      </c>
      <c r="E42" t="s">
        <v>11</v>
      </c>
      <c r="F42">
        <v>60</v>
      </c>
      <c r="G42">
        <v>367</v>
      </c>
      <c r="H42" s="2">
        <v>2594.1560818997073</v>
      </c>
      <c r="I42" s="2">
        <f t="shared" si="0"/>
        <v>7.0685451822880303</v>
      </c>
      <c r="J42">
        <f t="shared" si="1"/>
        <v>3</v>
      </c>
      <c r="K42">
        <f t="shared" si="2"/>
        <v>0.24</v>
      </c>
      <c r="L42">
        <f t="shared" si="3"/>
        <v>16.952271592866794</v>
      </c>
      <c r="M42" s="2">
        <f t="shared" si="4"/>
        <v>4.9233180230013502</v>
      </c>
      <c r="N42" s="2">
        <f t="shared" si="5"/>
        <v>1806.8577144414955</v>
      </c>
    </row>
    <row r="43" spans="1:14" x14ac:dyDescent="0.35">
      <c r="A43" s="1">
        <v>45503</v>
      </c>
      <c r="B43" t="s">
        <v>8</v>
      </c>
      <c r="C43" t="s">
        <v>9</v>
      </c>
      <c r="D43" t="s">
        <v>10</v>
      </c>
      <c r="E43" t="s">
        <v>11</v>
      </c>
      <c r="F43">
        <v>115</v>
      </c>
      <c r="G43">
        <v>198</v>
      </c>
      <c r="H43" s="2">
        <v>2689.688229912229</v>
      </c>
      <c r="I43" s="2">
        <f t="shared" si="0"/>
        <v>13.584283989455702</v>
      </c>
      <c r="J43">
        <f t="shared" si="1"/>
        <v>5.7500000000000009</v>
      </c>
      <c r="K43">
        <f t="shared" si="2"/>
        <v>0.46000000000000008</v>
      </c>
      <c r="L43">
        <f t="shared" si="3"/>
        <v>17.031052150990654</v>
      </c>
      <c r="M43" s="2">
        <f t="shared" si="4"/>
        <v>11.431178774356638</v>
      </c>
      <c r="N43" s="2">
        <f t="shared" si="5"/>
        <v>2263.3733973226144</v>
      </c>
    </row>
    <row r="44" spans="1:14" x14ac:dyDescent="0.35">
      <c r="A44" s="1">
        <v>45504</v>
      </c>
      <c r="B44" t="s">
        <v>8</v>
      </c>
      <c r="C44" t="s">
        <v>9</v>
      </c>
      <c r="D44" t="s">
        <v>10</v>
      </c>
      <c r="E44" t="s">
        <v>11</v>
      </c>
      <c r="F44">
        <v>155</v>
      </c>
      <c r="G44">
        <v>109</v>
      </c>
      <c r="H44" s="2">
        <v>1987.0183380701612</v>
      </c>
      <c r="I44" s="2">
        <f t="shared" si="0"/>
        <v>18.229526037340928</v>
      </c>
      <c r="J44">
        <f t="shared" si="1"/>
        <v>7.75</v>
      </c>
      <c r="K44">
        <f t="shared" si="2"/>
        <v>0.62000000000000011</v>
      </c>
      <c r="L44">
        <f t="shared" si="3"/>
        <v>16.902461350549881</v>
      </c>
      <c r="M44" s="2">
        <f t="shared" si="4"/>
        <v>16.089279902285941</v>
      </c>
      <c r="N44" s="2">
        <f t="shared" si="5"/>
        <v>1753.7315093491677</v>
      </c>
    </row>
    <row r="45" spans="1:14" x14ac:dyDescent="0.35">
      <c r="A45" s="1">
        <v>45505</v>
      </c>
      <c r="B45" t="s">
        <v>8</v>
      </c>
      <c r="C45" t="s">
        <v>9</v>
      </c>
      <c r="D45" t="s">
        <v>10</v>
      </c>
      <c r="E45" t="s">
        <v>11</v>
      </c>
      <c r="F45">
        <v>180</v>
      </c>
      <c r="G45">
        <v>78</v>
      </c>
      <c r="H45" s="2">
        <v>1649.1552161430927</v>
      </c>
      <c r="I45" s="2">
        <f t="shared" si="0"/>
        <v>21.143015591578113</v>
      </c>
      <c r="J45">
        <f t="shared" si="1"/>
        <v>9</v>
      </c>
      <c r="K45">
        <f t="shared" si="2"/>
        <v>0.72000000000000008</v>
      </c>
      <c r="L45">
        <f t="shared" si="3"/>
        <v>16.865299432747378</v>
      </c>
      <c r="M45" s="2">
        <f t="shared" si="4"/>
        <v>19.006485648303375</v>
      </c>
      <c r="N45" s="2">
        <f t="shared" si="5"/>
        <v>1482.5058805676633</v>
      </c>
    </row>
    <row r="46" spans="1:14" x14ac:dyDescent="0.35">
      <c r="A46" s="1">
        <v>45506</v>
      </c>
      <c r="B46" t="s">
        <v>8</v>
      </c>
      <c r="C46" t="s">
        <v>9</v>
      </c>
      <c r="D46" t="s">
        <v>10</v>
      </c>
      <c r="E46" t="s">
        <v>11</v>
      </c>
      <c r="F46">
        <v>145</v>
      </c>
      <c r="G46">
        <v>158</v>
      </c>
      <c r="H46" s="2">
        <v>2706.5491678493545</v>
      </c>
      <c r="I46" s="2">
        <f t="shared" si="0"/>
        <v>17.130058024363002</v>
      </c>
      <c r="J46">
        <f t="shared" si="1"/>
        <v>7.25</v>
      </c>
      <c r="K46">
        <f t="shared" si="2"/>
        <v>0.57999999999999996</v>
      </c>
      <c r="L46">
        <f t="shared" si="3"/>
        <v>17.034582800625866</v>
      </c>
      <c r="M46" s="2">
        <f t="shared" si="4"/>
        <v>14.976599744300415</v>
      </c>
      <c r="N46" s="2">
        <f t="shared" si="5"/>
        <v>2366.3027595994654</v>
      </c>
    </row>
    <row r="47" spans="1:14" x14ac:dyDescent="0.35">
      <c r="A47" s="1">
        <v>45509</v>
      </c>
      <c r="B47" t="s">
        <v>8</v>
      </c>
      <c r="C47" t="s">
        <v>9</v>
      </c>
      <c r="D47" t="s">
        <v>10</v>
      </c>
      <c r="E47" t="s">
        <v>11</v>
      </c>
      <c r="F47">
        <v>175</v>
      </c>
      <c r="G47">
        <v>73</v>
      </c>
      <c r="H47" s="2">
        <v>1510.9953292580776</v>
      </c>
      <c r="I47" s="2">
        <f t="shared" si="0"/>
        <v>20.698566154220241</v>
      </c>
      <c r="J47">
        <f t="shared" si="1"/>
        <v>8.75</v>
      </c>
      <c r="K47">
        <f t="shared" si="2"/>
        <v>0.70000000000000007</v>
      </c>
      <c r="L47">
        <f t="shared" si="3"/>
        <v>17.069380220314628</v>
      </c>
      <c r="M47" s="2">
        <f t="shared" si="4"/>
        <v>18.54162813218878</v>
      </c>
      <c r="N47" s="2">
        <f t="shared" si="5"/>
        <v>1353.538853649781</v>
      </c>
    </row>
    <row r="48" spans="1:14" x14ac:dyDescent="0.35">
      <c r="A48" s="1">
        <v>45510</v>
      </c>
      <c r="B48" t="s">
        <v>8</v>
      </c>
      <c r="C48" t="s">
        <v>9</v>
      </c>
      <c r="D48" t="s">
        <v>10</v>
      </c>
      <c r="E48" t="s">
        <v>11</v>
      </c>
      <c r="F48">
        <v>190</v>
      </c>
      <c r="G48">
        <v>52</v>
      </c>
      <c r="H48" s="2">
        <v>1166.6145487839278</v>
      </c>
      <c r="I48" s="2">
        <f t="shared" si="0"/>
        <v>22.434895168921688</v>
      </c>
      <c r="J48">
        <f t="shared" si="1"/>
        <v>9.5</v>
      </c>
      <c r="K48">
        <f t="shared" si="2"/>
        <v>0.76000000000000012</v>
      </c>
      <c r="L48">
        <f t="shared" si="3"/>
        <v>17.019598906475903</v>
      </c>
      <c r="M48" s="2">
        <f t="shared" si="4"/>
        <v>20.282935278274099</v>
      </c>
      <c r="N48" s="2">
        <f t="shared" si="5"/>
        <v>1054.7126344702531</v>
      </c>
    </row>
    <row r="49" spans="1:14" x14ac:dyDescent="0.35">
      <c r="A49" s="1">
        <v>45511</v>
      </c>
      <c r="B49" t="s">
        <v>8</v>
      </c>
      <c r="C49" t="s">
        <v>9</v>
      </c>
      <c r="D49" t="s">
        <v>10</v>
      </c>
      <c r="E49" t="s">
        <v>11</v>
      </c>
      <c r="F49">
        <v>65</v>
      </c>
      <c r="G49">
        <v>346</v>
      </c>
      <c r="H49" s="2">
        <v>2657.972684979854</v>
      </c>
      <c r="I49" s="2">
        <f t="shared" si="0"/>
        <v>7.6820019797105603</v>
      </c>
      <c r="J49">
        <f t="shared" si="1"/>
        <v>3.25</v>
      </c>
      <c r="K49">
        <f t="shared" si="2"/>
        <v>0.26</v>
      </c>
      <c r="L49">
        <f t="shared" si="3"/>
        <v>17.046161460425232</v>
      </c>
      <c r="M49" s="2">
        <f t="shared" si="4"/>
        <v>5.5273858336680366</v>
      </c>
      <c r="N49" s="2">
        <f t="shared" si="5"/>
        <v>1912.4754984491406</v>
      </c>
    </row>
    <row r="50" spans="1:14" x14ac:dyDescent="0.35">
      <c r="A50" s="1">
        <v>45512</v>
      </c>
      <c r="B50" t="s">
        <v>8</v>
      </c>
      <c r="C50" t="s">
        <v>9</v>
      </c>
      <c r="D50" t="s">
        <v>10</v>
      </c>
      <c r="E50" t="s">
        <v>11</v>
      </c>
      <c r="F50">
        <v>70</v>
      </c>
      <c r="G50">
        <v>299</v>
      </c>
      <c r="H50" s="2">
        <v>2477.9267468783378</v>
      </c>
      <c r="I50" s="2">
        <f t="shared" si="0"/>
        <v>8.2873804243422668</v>
      </c>
      <c r="J50">
        <f t="shared" si="1"/>
        <v>3.5000000000000004</v>
      </c>
      <c r="K50">
        <f t="shared" si="2"/>
        <v>0.28000000000000003</v>
      </c>
      <c r="L50">
        <f t="shared" si="3"/>
        <v>17.097787229793809</v>
      </c>
      <c r="M50" s="2">
        <f t="shared" si="4"/>
        <v>6.1276017013628854</v>
      </c>
      <c r="N50" s="2">
        <f t="shared" si="5"/>
        <v>1832.1529087075028</v>
      </c>
    </row>
    <row r="51" spans="1:14" x14ac:dyDescent="0.35">
      <c r="A51" s="1">
        <v>45513</v>
      </c>
      <c r="B51" t="s">
        <v>8</v>
      </c>
      <c r="C51" t="s">
        <v>9</v>
      </c>
      <c r="D51" t="s">
        <v>10</v>
      </c>
      <c r="E51" t="s">
        <v>11</v>
      </c>
      <c r="F51">
        <v>85</v>
      </c>
      <c r="G51">
        <v>295</v>
      </c>
      <c r="H51" s="2">
        <v>2958.3868191022061</v>
      </c>
      <c r="I51" s="2">
        <f t="shared" si="0"/>
        <v>10.028429895261716</v>
      </c>
      <c r="J51">
        <f t="shared" si="1"/>
        <v>4.25</v>
      </c>
      <c r="K51">
        <f t="shared" si="2"/>
        <v>0.34</v>
      </c>
      <c r="L51">
        <f t="shared" si="3"/>
        <v>16.9953820448874</v>
      </c>
      <c r="M51" s="2">
        <f t="shared" si="4"/>
        <v>7.8788916907729769</v>
      </c>
      <c r="N51" s="2">
        <f t="shared" si="5"/>
        <v>2324.2730487780282</v>
      </c>
    </row>
    <row r="52" spans="1:14" x14ac:dyDescent="0.35">
      <c r="A52" s="1">
        <v>45516</v>
      </c>
      <c r="B52" t="s">
        <v>8</v>
      </c>
      <c r="C52" t="s">
        <v>9</v>
      </c>
      <c r="D52" t="s">
        <v>10</v>
      </c>
      <c r="E52" t="s">
        <v>11</v>
      </c>
      <c r="F52">
        <v>125</v>
      </c>
      <c r="G52">
        <v>168</v>
      </c>
      <c r="H52" s="2">
        <v>2483.1918128711004</v>
      </c>
      <c r="I52" s="2">
        <f t="shared" si="0"/>
        <v>14.780903648042264</v>
      </c>
      <c r="J52">
        <f t="shared" si="1"/>
        <v>6.25</v>
      </c>
      <c r="K52">
        <f t="shared" si="2"/>
        <v>0.5</v>
      </c>
      <c r="L52">
        <f t="shared" si="3"/>
        <v>17.061807296084528</v>
      </c>
      <c r="M52" s="2">
        <f t="shared" si="4"/>
        <v>12.624722918433811</v>
      </c>
      <c r="N52" s="2">
        <f t="shared" si="5"/>
        <v>2120.9534502968804</v>
      </c>
    </row>
    <row r="53" spans="1:14" x14ac:dyDescent="0.35">
      <c r="A53" s="1">
        <v>45517</v>
      </c>
      <c r="B53" t="s">
        <v>8</v>
      </c>
      <c r="C53" t="s">
        <v>9</v>
      </c>
      <c r="D53" t="s">
        <v>10</v>
      </c>
      <c r="E53" t="s">
        <v>11</v>
      </c>
      <c r="F53">
        <v>110</v>
      </c>
      <c r="G53">
        <v>207</v>
      </c>
      <c r="H53" s="2">
        <v>2681.9133154902102</v>
      </c>
      <c r="I53" s="2">
        <f t="shared" si="0"/>
        <v>12.956102973382658</v>
      </c>
      <c r="J53">
        <f t="shared" si="1"/>
        <v>5.5</v>
      </c>
      <c r="K53">
        <f t="shared" si="2"/>
        <v>0.44000000000000006</v>
      </c>
      <c r="L53">
        <f t="shared" si="3"/>
        <v>16.945688575869674</v>
      </c>
      <c r="M53" s="2">
        <f t="shared" si="4"/>
        <v>10.811534115795691</v>
      </c>
      <c r="N53" s="2">
        <f t="shared" si="5"/>
        <v>2237.9875619697082</v>
      </c>
    </row>
    <row r="54" spans="1:14" x14ac:dyDescent="0.35">
      <c r="A54" s="1">
        <v>45518</v>
      </c>
      <c r="B54" t="s">
        <v>8</v>
      </c>
      <c r="C54" t="s">
        <v>9</v>
      </c>
      <c r="D54" t="s">
        <v>10</v>
      </c>
      <c r="E54" t="s">
        <v>11</v>
      </c>
      <c r="F54">
        <v>115</v>
      </c>
      <c r="G54">
        <v>232</v>
      </c>
      <c r="H54" s="2">
        <v>3145.3945475311125</v>
      </c>
      <c r="I54" s="2">
        <f t="shared" si="0"/>
        <v>13.557735118668589</v>
      </c>
      <c r="J54">
        <f t="shared" si="1"/>
        <v>5.7500000000000009</v>
      </c>
      <c r="K54">
        <f t="shared" si="2"/>
        <v>0.46000000000000008</v>
      </c>
      <c r="L54">
        <f t="shared" si="3"/>
        <v>16.973337214496926</v>
      </c>
      <c r="M54" s="2">
        <f t="shared" si="4"/>
        <v>11.410401397218896</v>
      </c>
      <c r="N54" s="2">
        <f t="shared" si="5"/>
        <v>2647.2131241547841</v>
      </c>
    </row>
    <row r="55" spans="1:14" x14ac:dyDescent="0.35">
      <c r="A55" s="1">
        <v>45519</v>
      </c>
      <c r="B55" t="s">
        <v>8</v>
      </c>
      <c r="C55" t="s">
        <v>9</v>
      </c>
      <c r="D55" t="s">
        <v>10</v>
      </c>
      <c r="E55" t="s">
        <v>11</v>
      </c>
      <c r="F55">
        <v>130</v>
      </c>
      <c r="G55">
        <v>177</v>
      </c>
      <c r="H55" s="2">
        <v>2716.5404117236121</v>
      </c>
      <c r="I55" s="2">
        <f t="shared" si="0"/>
        <v>15.347685941941311</v>
      </c>
      <c r="J55">
        <f t="shared" si="1"/>
        <v>6.5</v>
      </c>
      <c r="K55">
        <f t="shared" si="2"/>
        <v>0.52</v>
      </c>
      <c r="L55">
        <f t="shared" si="3"/>
        <v>17.014780657579443</v>
      </c>
      <c r="M55" s="2">
        <f t="shared" si="4"/>
        <v>13.196207876183367</v>
      </c>
      <c r="N55" s="2">
        <f t="shared" si="5"/>
        <v>2335.7287940844558</v>
      </c>
    </row>
    <row r="56" spans="1:14" x14ac:dyDescent="0.35">
      <c r="A56" s="1">
        <v>45520</v>
      </c>
      <c r="B56" t="s">
        <v>8</v>
      </c>
      <c r="C56" t="s">
        <v>9</v>
      </c>
      <c r="D56" t="s">
        <v>10</v>
      </c>
      <c r="E56" t="s">
        <v>11</v>
      </c>
      <c r="F56">
        <v>185</v>
      </c>
      <c r="G56">
        <v>28</v>
      </c>
      <c r="H56" s="2">
        <v>614.20744325163548</v>
      </c>
      <c r="I56" s="2">
        <f t="shared" si="0"/>
        <v>21.935980116129837</v>
      </c>
      <c r="J56">
        <f t="shared" si="1"/>
        <v>9.25</v>
      </c>
      <c r="K56">
        <f t="shared" si="2"/>
        <v>0.7400000000000001</v>
      </c>
      <c r="L56">
        <f t="shared" si="3"/>
        <v>17.143216373148427</v>
      </c>
      <c r="M56" s="2">
        <f t="shared" si="4"/>
        <v>19.771658478814995</v>
      </c>
      <c r="N56" s="2">
        <f t="shared" si="5"/>
        <v>553.60643740681985</v>
      </c>
    </row>
    <row r="57" spans="1:14" x14ac:dyDescent="0.35">
      <c r="A57" s="1">
        <v>45523</v>
      </c>
      <c r="B57" t="s">
        <v>8</v>
      </c>
      <c r="C57" t="s">
        <v>9</v>
      </c>
      <c r="D57" t="s">
        <v>10</v>
      </c>
      <c r="E57" t="s">
        <v>11</v>
      </c>
      <c r="F57">
        <v>130</v>
      </c>
      <c r="G57">
        <v>198</v>
      </c>
      <c r="H57" s="2">
        <v>3033.1597478355548</v>
      </c>
      <c r="I57" s="2">
        <f t="shared" si="0"/>
        <v>15.318988625432095</v>
      </c>
      <c r="J57">
        <f t="shared" si="1"/>
        <v>6.5</v>
      </c>
      <c r="K57">
        <f t="shared" si="2"/>
        <v>0.52</v>
      </c>
      <c r="L57">
        <f t="shared" si="3"/>
        <v>16.959593510446336</v>
      </c>
      <c r="M57" s="2">
        <f t="shared" si="4"/>
        <v>13.173029274387462</v>
      </c>
      <c r="N57" s="2">
        <f t="shared" si="5"/>
        <v>2608.2597963287176</v>
      </c>
    </row>
    <row r="58" spans="1:14" x14ac:dyDescent="0.35">
      <c r="A58" s="1">
        <v>45524</v>
      </c>
      <c r="B58" t="s">
        <v>8</v>
      </c>
      <c r="C58" t="s">
        <v>9</v>
      </c>
      <c r="D58" t="s">
        <v>10</v>
      </c>
      <c r="E58" t="s">
        <v>11</v>
      </c>
      <c r="F58">
        <v>70</v>
      </c>
      <c r="G58">
        <v>304</v>
      </c>
      <c r="H58" s="2">
        <v>2514.9929966173968</v>
      </c>
      <c r="I58" s="2">
        <f t="shared" si="0"/>
        <v>8.2730032783466996</v>
      </c>
      <c r="J58">
        <f t="shared" si="1"/>
        <v>3.5000000000000004</v>
      </c>
      <c r="K58">
        <f t="shared" si="2"/>
        <v>0.28000000000000003</v>
      </c>
      <c r="L58">
        <f t="shared" si="3"/>
        <v>17.046440279809641</v>
      </c>
      <c r="M58" s="2">
        <f t="shared" si="4"/>
        <v>6.1183592503657351</v>
      </c>
      <c r="N58" s="2">
        <f t="shared" si="5"/>
        <v>1859.9812121111836</v>
      </c>
    </row>
    <row r="59" spans="1:14" x14ac:dyDescent="0.35">
      <c r="A59" s="1">
        <v>45525</v>
      </c>
      <c r="B59" t="s">
        <v>8</v>
      </c>
      <c r="C59" t="s">
        <v>9</v>
      </c>
      <c r="D59" t="s">
        <v>10</v>
      </c>
      <c r="E59" t="s">
        <v>11</v>
      </c>
      <c r="F59">
        <v>100</v>
      </c>
      <c r="G59">
        <v>254</v>
      </c>
      <c r="H59" s="2">
        <v>2994.5704414763054</v>
      </c>
      <c r="I59" s="2">
        <f t="shared" si="0"/>
        <v>11.789647407387029</v>
      </c>
      <c r="J59">
        <f t="shared" si="1"/>
        <v>5</v>
      </c>
      <c r="K59">
        <f t="shared" si="2"/>
        <v>0.4</v>
      </c>
      <c r="L59">
        <f t="shared" si="3"/>
        <v>16.974118518467574</v>
      </c>
      <c r="M59" s="2">
        <f t="shared" si="4"/>
        <v>9.6422355555402728</v>
      </c>
      <c r="N59" s="2">
        <f t="shared" si="5"/>
        <v>2449.1278311072292</v>
      </c>
    </row>
    <row r="60" spans="1:14" x14ac:dyDescent="0.35">
      <c r="A60" s="1">
        <v>45526</v>
      </c>
      <c r="B60" t="s">
        <v>8</v>
      </c>
      <c r="C60" t="s">
        <v>9</v>
      </c>
      <c r="D60" t="s">
        <v>10</v>
      </c>
      <c r="E60" t="s">
        <v>11</v>
      </c>
      <c r="F60">
        <v>95</v>
      </c>
      <c r="G60">
        <v>288</v>
      </c>
      <c r="H60" s="2">
        <v>3235.2043836753928</v>
      </c>
      <c r="I60" s="2">
        <f t="shared" si="0"/>
        <v>11.233348554428447</v>
      </c>
      <c r="J60">
        <f t="shared" si="1"/>
        <v>4.75</v>
      </c>
      <c r="K60">
        <f t="shared" si="2"/>
        <v>0.38000000000000006</v>
      </c>
      <c r="L60">
        <f t="shared" si="3"/>
        <v>17.061443564285387</v>
      </c>
      <c r="M60" s="2">
        <f t="shared" si="4"/>
        <v>9.0772041979999099</v>
      </c>
      <c r="N60" s="2">
        <f t="shared" si="5"/>
        <v>2614.2348090239739</v>
      </c>
    </row>
    <row r="61" spans="1:14" x14ac:dyDescent="0.35">
      <c r="A61" s="1">
        <v>45527</v>
      </c>
      <c r="B61" t="s">
        <v>8</v>
      </c>
      <c r="C61" t="s">
        <v>9</v>
      </c>
      <c r="D61" t="s">
        <v>10</v>
      </c>
      <c r="E61" t="s">
        <v>11</v>
      </c>
      <c r="F61">
        <v>115</v>
      </c>
      <c r="G61">
        <v>205</v>
      </c>
      <c r="H61" s="2">
        <v>2785.885978039566</v>
      </c>
      <c r="I61" s="2">
        <f t="shared" si="0"/>
        <v>13.58968769775398</v>
      </c>
      <c r="J61">
        <f t="shared" si="1"/>
        <v>5.7500000000000009</v>
      </c>
      <c r="K61">
        <f t="shared" si="2"/>
        <v>0.46000000000000008</v>
      </c>
      <c r="L61">
        <f t="shared" si="3"/>
        <v>17.042799342943432</v>
      </c>
      <c r="M61" s="2">
        <f t="shared" si="4"/>
        <v>11.435407763459638</v>
      </c>
      <c r="N61" s="2">
        <f t="shared" si="5"/>
        <v>2344.2585915092259</v>
      </c>
    </row>
    <row r="62" spans="1:14" x14ac:dyDescent="0.35">
      <c r="A62" s="1">
        <v>45530</v>
      </c>
      <c r="B62" t="s">
        <v>8</v>
      </c>
      <c r="C62" t="s">
        <v>9</v>
      </c>
      <c r="D62" t="s">
        <v>10</v>
      </c>
      <c r="E62" t="s">
        <v>11</v>
      </c>
      <c r="F62">
        <v>105</v>
      </c>
      <c r="G62">
        <v>237</v>
      </c>
      <c r="H62" s="2">
        <v>2936.1318037985375</v>
      </c>
      <c r="I62" s="2">
        <f t="shared" si="0"/>
        <v>12.388741788179484</v>
      </c>
      <c r="J62">
        <f t="shared" si="1"/>
        <v>5.25</v>
      </c>
      <c r="K62">
        <f t="shared" si="2"/>
        <v>0.42000000000000004</v>
      </c>
      <c r="L62">
        <f t="shared" si="3"/>
        <v>16.997004257570197</v>
      </c>
      <c r="M62" s="2">
        <f t="shared" si="4"/>
        <v>10.239041362422466</v>
      </c>
      <c r="N62" s="2">
        <f t="shared" si="5"/>
        <v>2426.6528028941243</v>
      </c>
    </row>
    <row r="63" spans="1:14" x14ac:dyDescent="0.35">
      <c r="A63" s="1">
        <v>45531</v>
      </c>
      <c r="B63" t="s">
        <v>8</v>
      </c>
      <c r="C63" t="s">
        <v>9</v>
      </c>
      <c r="D63" t="s">
        <v>10</v>
      </c>
      <c r="E63" t="s">
        <v>11</v>
      </c>
      <c r="F63">
        <v>165</v>
      </c>
      <c r="G63">
        <v>68</v>
      </c>
      <c r="H63" s="2">
        <v>1327.6135439246102</v>
      </c>
      <c r="I63" s="2">
        <f t="shared" si="0"/>
        <v>19.52372858712662</v>
      </c>
      <c r="J63">
        <f t="shared" si="1"/>
        <v>8.25</v>
      </c>
      <c r="K63">
        <f t="shared" si="2"/>
        <v>0.66000000000000014</v>
      </c>
      <c r="L63">
        <f t="shared" si="3"/>
        <v>17.081406950191845</v>
      </c>
      <c r="M63" s="2">
        <f t="shared" si="4"/>
        <v>17.365587892107435</v>
      </c>
      <c r="N63" s="2">
        <f t="shared" si="5"/>
        <v>1180.8599766633056</v>
      </c>
    </row>
    <row r="64" spans="1:14" x14ac:dyDescent="0.35">
      <c r="A64" s="1">
        <v>45532</v>
      </c>
      <c r="B64" t="s">
        <v>8</v>
      </c>
      <c r="C64" t="s">
        <v>9</v>
      </c>
      <c r="D64" t="s">
        <v>10</v>
      </c>
      <c r="E64" t="s">
        <v>11</v>
      </c>
      <c r="F64">
        <v>185</v>
      </c>
      <c r="G64">
        <v>30</v>
      </c>
      <c r="H64" s="2">
        <v>658.42126035567082</v>
      </c>
      <c r="I64" s="2">
        <f t="shared" si="0"/>
        <v>21.947375345189027</v>
      </c>
      <c r="J64">
        <f t="shared" si="1"/>
        <v>9.25</v>
      </c>
      <c r="K64">
        <f t="shared" si="2"/>
        <v>0.7400000000000001</v>
      </c>
      <c r="L64">
        <f t="shared" si="3"/>
        <v>17.15861533133652</v>
      </c>
      <c r="M64" s="2">
        <f t="shared" si="4"/>
        <v>19.781513812055376</v>
      </c>
      <c r="N64" s="2">
        <f t="shared" si="5"/>
        <v>593.44541436166128</v>
      </c>
    </row>
    <row r="65" spans="1:14" x14ac:dyDescent="0.35">
      <c r="A65" s="1">
        <v>45533</v>
      </c>
      <c r="B65" t="s">
        <v>8</v>
      </c>
      <c r="C65" t="s">
        <v>9</v>
      </c>
      <c r="D65" t="s">
        <v>10</v>
      </c>
      <c r="E65" t="s">
        <v>11</v>
      </c>
      <c r="F65">
        <v>115</v>
      </c>
      <c r="G65">
        <v>226</v>
      </c>
      <c r="H65" s="2">
        <v>3069.1393053231282</v>
      </c>
      <c r="I65" s="2">
        <f t="shared" si="0"/>
        <v>13.580262412934195</v>
      </c>
      <c r="J65">
        <f t="shared" si="1"/>
        <v>5.7500000000000009</v>
      </c>
      <c r="K65">
        <f t="shared" si="2"/>
        <v>0.46000000000000008</v>
      </c>
      <c r="L65">
        <f t="shared" si="3"/>
        <v>17.022309593335201</v>
      </c>
      <c r="M65" s="2">
        <f t="shared" si="4"/>
        <v>11.428031453600674</v>
      </c>
      <c r="N65" s="2">
        <f t="shared" si="5"/>
        <v>2582.7351085137525</v>
      </c>
    </row>
    <row r="66" spans="1:14" x14ac:dyDescent="0.35">
      <c r="A66" s="1">
        <v>45534</v>
      </c>
      <c r="B66" t="s">
        <v>8</v>
      </c>
      <c r="C66" t="s">
        <v>9</v>
      </c>
      <c r="D66" t="s">
        <v>10</v>
      </c>
      <c r="E66" t="s">
        <v>11</v>
      </c>
      <c r="F66">
        <v>180</v>
      </c>
      <c r="G66">
        <v>66</v>
      </c>
      <c r="H66" s="2">
        <v>1392.429741020979</v>
      </c>
      <c r="I66" s="2">
        <f t="shared" si="0"/>
        <v>21.097420318499683</v>
      </c>
      <c r="J66">
        <f t="shared" si="1"/>
        <v>9</v>
      </c>
      <c r="K66">
        <f t="shared" si="2"/>
        <v>0.72000000000000008</v>
      </c>
      <c r="L66">
        <f t="shared" si="3"/>
        <v>16.801972664582891</v>
      </c>
      <c r="M66" s="2">
        <f t="shared" si="4"/>
        <v>18.967223052041394</v>
      </c>
      <c r="N66" s="2">
        <f t="shared" si="5"/>
        <v>1251.836721434732</v>
      </c>
    </row>
    <row r="67" spans="1:14" hidden="1" x14ac:dyDescent="0.35">
      <c r="A67" s="1">
        <v>45446</v>
      </c>
      <c r="B67" t="s">
        <v>8</v>
      </c>
      <c r="C67" t="s">
        <v>9</v>
      </c>
      <c r="D67" t="s">
        <v>13</v>
      </c>
      <c r="E67" t="s">
        <v>11</v>
      </c>
      <c r="F67">
        <v>50</v>
      </c>
      <c r="G67">
        <v>76</v>
      </c>
      <c r="H67" s="2">
        <v>251.49578199014752</v>
      </c>
      <c r="I67" s="2">
        <f t="shared" ref="I67:I130" si="6">H67/G67</f>
        <v>3.3091550261861515</v>
      </c>
      <c r="J67">
        <f>2.5*(F67*0.01)</f>
        <v>1.25</v>
      </c>
      <c r="K67">
        <f>0.25*(F67*0.01)</f>
        <v>0.125</v>
      </c>
      <c r="L67">
        <f t="shared" ref="L67:L130" si="7">(I67-J67)/K67</f>
        <v>16.473240209489212</v>
      </c>
      <c r="M67" s="2">
        <f t="shared" ref="M67:M130" si="8">I67-0.45-(0.1*L67)</f>
        <v>1.2118310052372301</v>
      </c>
      <c r="N67" s="2">
        <f t="shared" ref="N67:N130" si="9">M67*G67</f>
        <v>92.099156398029493</v>
      </c>
    </row>
    <row r="68" spans="1:14" hidden="1" x14ac:dyDescent="0.35">
      <c r="A68" s="1">
        <v>45447</v>
      </c>
      <c r="B68" t="s">
        <v>8</v>
      </c>
      <c r="C68" t="s">
        <v>9</v>
      </c>
      <c r="D68" t="s">
        <v>13</v>
      </c>
      <c r="E68" t="s">
        <v>11</v>
      </c>
      <c r="F68">
        <v>85</v>
      </c>
      <c r="G68">
        <v>41</v>
      </c>
      <c r="H68" s="2">
        <v>242.08863537468142</v>
      </c>
      <c r="I68" s="2">
        <f t="shared" si="6"/>
        <v>5.9046008627971078</v>
      </c>
      <c r="J68">
        <f t="shared" ref="J68:J131" si="10">2.5*(F68*0.01)</f>
        <v>2.125</v>
      </c>
      <c r="K68">
        <f t="shared" ref="K68:K131" si="11">0.25*(F68*0.01)</f>
        <v>0.21249999999999999</v>
      </c>
      <c r="L68">
        <f t="shared" si="7"/>
        <v>17.786357001398155</v>
      </c>
      <c r="M68" s="2">
        <f t="shared" si="8"/>
        <v>3.6759651626572918</v>
      </c>
      <c r="N68" s="2">
        <f t="shared" si="9"/>
        <v>150.71457166894896</v>
      </c>
    </row>
    <row r="69" spans="1:14" hidden="1" x14ac:dyDescent="0.35">
      <c r="A69" s="1">
        <v>45448</v>
      </c>
      <c r="B69" t="s">
        <v>8</v>
      </c>
      <c r="C69" t="s">
        <v>9</v>
      </c>
      <c r="D69" t="s">
        <v>13</v>
      </c>
      <c r="E69" t="s">
        <v>11</v>
      </c>
      <c r="F69">
        <v>75</v>
      </c>
      <c r="G69">
        <v>49</v>
      </c>
      <c r="H69" s="2">
        <v>250.38466935520816</v>
      </c>
      <c r="I69" s="2">
        <f t="shared" si="6"/>
        <v>5.1098912113307788</v>
      </c>
      <c r="J69">
        <f t="shared" si="10"/>
        <v>1.875</v>
      </c>
      <c r="K69">
        <f t="shared" si="11"/>
        <v>0.1875</v>
      </c>
      <c r="L69">
        <f t="shared" si="7"/>
        <v>17.252753127097488</v>
      </c>
      <c r="M69" s="2">
        <f t="shared" si="8"/>
        <v>2.93461589862103</v>
      </c>
      <c r="N69" s="2">
        <f t="shared" si="9"/>
        <v>143.79617903243047</v>
      </c>
    </row>
    <row r="70" spans="1:14" hidden="1" x14ac:dyDescent="0.35">
      <c r="A70" s="1">
        <v>45449</v>
      </c>
      <c r="B70" t="s">
        <v>8</v>
      </c>
      <c r="C70" t="s">
        <v>9</v>
      </c>
      <c r="D70" t="s">
        <v>13</v>
      </c>
      <c r="E70" t="s">
        <v>11</v>
      </c>
      <c r="F70">
        <v>100</v>
      </c>
      <c r="G70">
        <v>30</v>
      </c>
      <c r="H70" s="2">
        <v>204.87202786817355</v>
      </c>
      <c r="I70" s="2">
        <f t="shared" si="6"/>
        <v>6.8290675956057845</v>
      </c>
      <c r="J70">
        <f t="shared" si="10"/>
        <v>2.5</v>
      </c>
      <c r="K70">
        <f t="shared" si="11"/>
        <v>0.25</v>
      </c>
      <c r="L70">
        <f t="shared" si="7"/>
        <v>17.316270382423138</v>
      </c>
      <c r="M70" s="2">
        <f t="shared" si="8"/>
        <v>4.6474405573634705</v>
      </c>
      <c r="N70" s="2">
        <f t="shared" si="9"/>
        <v>139.42321672090412</v>
      </c>
    </row>
    <row r="71" spans="1:14" hidden="1" x14ac:dyDescent="0.35">
      <c r="A71" s="1">
        <v>45450</v>
      </c>
      <c r="B71" t="s">
        <v>8</v>
      </c>
      <c r="C71" t="s">
        <v>9</v>
      </c>
      <c r="D71" t="s">
        <v>13</v>
      </c>
      <c r="E71" t="s">
        <v>11</v>
      </c>
      <c r="F71">
        <v>50</v>
      </c>
      <c r="G71">
        <v>74</v>
      </c>
      <c r="H71" s="2">
        <v>249.90849787724287</v>
      </c>
      <c r="I71" s="2">
        <f t="shared" si="6"/>
        <v>3.3771418632059849</v>
      </c>
      <c r="J71">
        <f t="shared" si="10"/>
        <v>1.25</v>
      </c>
      <c r="K71">
        <f t="shared" si="11"/>
        <v>0.125</v>
      </c>
      <c r="L71">
        <f t="shared" si="7"/>
        <v>17.017134905647879</v>
      </c>
      <c r="M71" s="2">
        <f t="shared" si="8"/>
        <v>1.2254283726411968</v>
      </c>
      <c r="N71" s="2">
        <f t="shared" si="9"/>
        <v>90.681699575448562</v>
      </c>
    </row>
    <row r="72" spans="1:14" hidden="1" x14ac:dyDescent="0.35">
      <c r="A72" s="1">
        <v>45453</v>
      </c>
      <c r="B72" t="s">
        <v>8</v>
      </c>
      <c r="C72" t="s">
        <v>9</v>
      </c>
      <c r="D72" t="s">
        <v>13</v>
      </c>
      <c r="E72" t="s">
        <v>11</v>
      </c>
      <c r="F72">
        <v>100</v>
      </c>
      <c r="G72">
        <v>34</v>
      </c>
      <c r="H72" s="2">
        <v>237.63354208667926</v>
      </c>
      <c r="I72" s="2">
        <f t="shared" si="6"/>
        <v>6.9892218260788015</v>
      </c>
      <c r="J72">
        <f t="shared" si="10"/>
        <v>2.5</v>
      </c>
      <c r="K72">
        <f t="shared" si="11"/>
        <v>0.25</v>
      </c>
      <c r="L72">
        <f t="shared" si="7"/>
        <v>17.956887304315206</v>
      </c>
      <c r="M72" s="2">
        <f t="shared" si="8"/>
        <v>4.7435330956472805</v>
      </c>
      <c r="N72" s="2">
        <f t="shared" si="9"/>
        <v>161.28012525200754</v>
      </c>
    </row>
    <row r="73" spans="1:14" hidden="1" x14ac:dyDescent="0.35">
      <c r="A73" s="1">
        <v>45454</v>
      </c>
      <c r="B73" t="s">
        <v>8</v>
      </c>
      <c r="C73" t="s">
        <v>9</v>
      </c>
      <c r="D73" t="s">
        <v>13</v>
      </c>
      <c r="E73" t="s">
        <v>11</v>
      </c>
      <c r="F73">
        <v>55</v>
      </c>
      <c r="G73">
        <v>66</v>
      </c>
      <c r="H73" s="2">
        <v>243.84986025450513</v>
      </c>
      <c r="I73" s="2">
        <f t="shared" si="6"/>
        <v>3.6946948523409868</v>
      </c>
      <c r="J73">
        <f t="shared" si="10"/>
        <v>1.375</v>
      </c>
      <c r="K73">
        <f t="shared" si="11"/>
        <v>0.13750000000000001</v>
      </c>
      <c r="L73">
        <f t="shared" si="7"/>
        <v>16.870508017025358</v>
      </c>
      <c r="M73" s="2">
        <f t="shared" si="8"/>
        <v>1.5576440506384508</v>
      </c>
      <c r="N73" s="2">
        <f t="shared" si="9"/>
        <v>102.80450734213775</v>
      </c>
    </row>
    <row r="74" spans="1:14" hidden="1" x14ac:dyDescent="0.35">
      <c r="A74" s="1">
        <v>45455</v>
      </c>
      <c r="B74" t="s">
        <v>8</v>
      </c>
      <c r="C74" t="s">
        <v>9</v>
      </c>
      <c r="D74" t="s">
        <v>13</v>
      </c>
      <c r="E74" t="s">
        <v>11</v>
      </c>
      <c r="F74">
        <v>70</v>
      </c>
      <c r="G74">
        <v>55</v>
      </c>
      <c r="H74" s="2">
        <v>261.98783400378767</v>
      </c>
      <c r="I74" s="2">
        <f t="shared" si="6"/>
        <v>4.76341516370523</v>
      </c>
      <c r="J74">
        <f t="shared" si="10"/>
        <v>1.7500000000000002</v>
      </c>
      <c r="K74">
        <f t="shared" si="11"/>
        <v>0.17500000000000002</v>
      </c>
      <c r="L74">
        <f t="shared" si="7"/>
        <v>17.219515221172742</v>
      </c>
      <c r="M74" s="2">
        <f t="shared" si="8"/>
        <v>2.5914636415879553</v>
      </c>
      <c r="N74" s="2">
        <f t="shared" si="9"/>
        <v>142.53050028733753</v>
      </c>
    </row>
    <row r="75" spans="1:14" hidden="1" x14ac:dyDescent="0.35">
      <c r="A75" s="1">
        <v>45456</v>
      </c>
      <c r="B75" t="s">
        <v>8</v>
      </c>
      <c r="C75" t="s">
        <v>9</v>
      </c>
      <c r="D75" t="s">
        <v>13</v>
      </c>
      <c r="E75" t="s">
        <v>11</v>
      </c>
      <c r="F75">
        <v>80</v>
      </c>
      <c r="G75">
        <v>55</v>
      </c>
      <c r="H75" s="2">
        <v>292.91187662872545</v>
      </c>
      <c r="I75" s="2">
        <f t="shared" si="6"/>
        <v>5.3256704841586444</v>
      </c>
      <c r="J75">
        <f t="shared" si="10"/>
        <v>2</v>
      </c>
      <c r="K75">
        <f t="shared" si="11"/>
        <v>0.2</v>
      </c>
      <c r="L75">
        <f t="shared" si="7"/>
        <v>16.62835242079322</v>
      </c>
      <c r="M75" s="2">
        <f t="shared" si="8"/>
        <v>3.212835242079322</v>
      </c>
      <c r="N75" s="2">
        <f t="shared" si="9"/>
        <v>176.7059383143627</v>
      </c>
    </row>
    <row r="76" spans="1:14" hidden="1" x14ac:dyDescent="0.35">
      <c r="A76" s="1">
        <v>45457</v>
      </c>
      <c r="B76" t="s">
        <v>8</v>
      </c>
      <c r="C76" t="s">
        <v>9</v>
      </c>
      <c r="D76" t="s">
        <v>13</v>
      </c>
      <c r="E76" t="s">
        <v>11</v>
      </c>
      <c r="F76">
        <v>95</v>
      </c>
      <c r="G76">
        <v>39</v>
      </c>
      <c r="H76" s="2">
        <v>241.90286523389057</v>
      </c>
      <c r="I76" s="2">
        <f t="shared" si="6"/>
        <v>6.2026375700997578</v>
      </c>
      <c r="J76">
        <f t="shared" si="10"/>
        <v>2.375</v>
      </c>
      <c r="K76">
        <f t="shared" si="11"/>
        <v>0.23750000000000002</v>
      </c>
      <c r="L76">
        <f t="shared" si="7"/>
        <v>16.116368716209504</v>
      </c>
      <c r="M76" s="2">
        <f t="shared" si="8"/>
        <v>4.1410006984788073</v>
      </c>
      <c r="N76" s="2">
        <f t="shared" si="9"/>
        <v>161.49902724067348</v>
      </c>
    </row>
    <row r="77" spans="1:14" hidden="1" x14ac:dyDescent="0.35">
      <c r="A77" s="1">
        <v>45460</v>
      </c>
      <c r="B77" t="s">
        <v>8</v>
      </c>
      <c r="C77" t="s">
        <v>9</v>
      </c>
      <c r="D77" t="s">
        <v>13</v>
      </c>
      <c r="E77" t="s">
        <v>11</v>
      </c>
      <c r="F77">
        <v>100</v>
      </c>
      <c r="G77">
        <v>30</v>
      </c>
      <c r="H77" s="2">
        <v>210.00614686895744</v>
      </c>
      <c r="I77" s="2">
        <f t="shared" si="6"/>
        <v>7.0002048956319145</v>
      </c>
      <c r="J77">
        <f t="shared" si="10"/>
        <v>2.5</v>
      </c>
      <c r="K77">
        <f t="shared" si="11"/>
        <v>0.25</v>
      </c>
      <c r="L77">
        <f t="shared" si="7"/>
        <v>18.000819582527658</v>
      </c>
      <c r="M77" s="2">
        <f t="shared" si="8"/>
        <v>4.7501229373791487</v>
      </c>
      <c r="N77" s="2">
        <f t="shared" si="9"/>
        <v>142.50368812137447</v>
      </c>
    </row>
    <row r="78" spans="1:14" hidden="1" x14ac:dyDescent="0.35">
      <c r="A78" s="1">
        <v>45461</v>
      </c>
      <c r="B78" t="s">
        <v>8</v>
      </c>
      <c r="C78" t="s">
        <v>9</v>
      </c>
      <c r="D78" t="s">
        <v>13</v>
      </c>
      <c r="E78" t="s">
        <v>11</v>
      </c>
      <c r="F78">
        <v>75</v>
      </c>
      <c r="G78">
        <v>50</v>
      </c>
      <c r="H78" s="2">
        <v>253.80098210311641</v>
      </c>
      <c r="I78" s="2">
        <f t="shared" si="6"/>
        <v>5.0760196420623283</v>
      </c>
      <c r="J78">
        <f t="shared" si="10"/>
        <v>1.875</v>
      </c>
      <c r="K78">
        <f t="shared" si="11"/>
        <v>0.1875</v>
      </c>
      <c r="L78">
        <f t="shared" si="7"/>
        <v>17.072104757665752</v>
      </c>
      <c r="M78" s="2">
        <f t="shared" si="8"/>
        <v>2.9188091662957527</v>
      </c>
      <c r="N78" s="2">
        <f t="shared" si="9"/>
        <v>145.94045831478763</v>
      </c>
    </row>
    <row r="79" spans="1:14" hidden="1" x14ac:dyDescent="0.35">
      <c r="A79" s="1">
        <v>45462</v>
      </c>
      <c r="B79" t="s">
        <v>8</v>
      </c>
      <c r="C79" t="s">
        <v>9</v>
      </c>
      <c r="D79" t="s">
        <v>13</v>
      </c>
      <c r="E79" t="s">
        <v>11</v>
      </c>
      <c r="F79">
        <v>85</v>
      </c>
      <c r="G79">
        <v>50</v>
      </c>
      <c r="H79" s="2">
        <v>286.12748730675503</v>
      </c>
      <c r="I79" s="2">
        <f t="shared" si="6"/>
        <v>5.7225497461351003</v>
      </c>
      <c r="J79">
        <f t="shared" si="10"/>
        <v>2.125</v>
      </c>
      <c r="K79">
        <f t="shared" si="11"/>
        <v>0.21249999999999999</v>
      </c>
      <c r="L79">
        <f t="shared" si="7"/>
        <v>16.929645864165177</v>
      </c>
      <c r="M79" s="2">
        <f t="shared" si="8"/>
        <v>3.5795851597185822</v>
      </c>
      <c r="N79" s="2">
        <f t="shared" si="9"/>
        <v>178.97925798592911</v>
      </c>
    </row>
    <row r="80" spans="1:14" hidden="1" x14ac:dyDescent="0.35">
      <c r="A80" s="1">
        <v>45463</v>
      </c>
      <c r="B80" t="s">
        <v>8</v>
      </c>
      <c r="C80" t="s">
        <v>9</v>
      </c>
      <c r="D80" t="s">
        <v>13</v>
      </c>
      <c r="E80" t="s">
        <v>11</v>
      </c>
      <c r="F80">
        <v>100</v>
      </c>
      <c r="G80">
        <v>38</v>
      </c>
      <c r="H80" s="2">
        <v>258.12409844946336</v>
      </c>
      <c r="I80" s="2">
        <f t="shared" si="6"/>
        <v>6.792739432880615</v>
      </c>
      <c r="J80">
        <f t="shared" si="10"/>
        <v>2.5</v>
      </c>
      <c r="K80">
        <f t="shared" si="11"/>
        <v>0.25</v>
      </c>
      <c r="L80">
        <f t="shared" si="7"/>
        <v>17.17095773152246</v>
      </c>
      <c r="M80" s="2">
        <f t="shared" si="8"/>
        <v>4.625643659728369</v>
      </c>
      <c r="N80" s="2">
        <f t="shared" si="9"/>
        <v>175.77445906967802</v>
      </c>
    </row>
    <row r="81" spans="1:14" hidden="1" x14ac:dyDescent="0.35">
      <c r="A81" s="1">
        <v>45464</v>
      </c>
      <c r="B81" t="s">
        <v>8</v>
      </c>
      <c r="C81" t="s">
        <v>9</v>
      </c>
      <c r="D81" t="s">
        <v>13</v>
      </c>
      <c r="E81" t="s">
        <v>11</v>
      </c>
      <c r="F81">
        <v>90</v>
      </c>
      <c r="G81">
        <v>46</v>
      </c>
      <c r="H81" s="2">
        <v>278.71442940249705</v>
      </c>
      <c r="I81" s="2">
        <f t="shared" si="6"/>
        <v>6.0590093348368921</v>
      </c>
      <c r="J81">
        <f t="shared" si="10"/>
        <v>2.25</v>
      </c>
      <c r="K81">
        <f t="shared" si="11"/>
        <v>0.22500000000000001</v>
      </c>
      <c r="L81">
        <f t="shared" si="7"/>
        <v>16.928930377052854</v>
      </c>
      <c r="M81" s="2">
        <f t="shared" si="8"/>
        <v>3.9161162971316061</v>
      </c>
      <c r="N81" s="2">
        <f t="shared" si="9"/>
        <v>180.14134966805389</v>
      </c>
    </row>
    <row r="82" spans="1:14" hidden="1" x14ac:dyDescent="0.35">
      <c r="A82" s="1">
        <v>45467</v>
      </c>
      <c r="B82" t="s">
        <v>8</v>
      </c>
      <c r="C82" t="s">
        <v>9</v>
      </c>
      <c r="D82" t="s">
        <v>13</v>
      </c>
      <c r="E82" t="s">
        <v>11</v>
      </c>
      <c r="F82">
        <v>70</v>
      </c>
      <c r="G82">
        <v>60</v>
      </c>
      <c r="H82" s="2">
        <v>290.3968133151655</v>
      </c>
      <c r="I82" s="2">
        <f t="shared" si="6"/>
        <v>4.8399468885860921</v>
      </c>
      <c r="J82">
        <f t="shared" si="10"/>
        <v>1.7500000000000002</v>
      </c>
      <c r="K82">
        <f t="shared" si="11"/>
        <v>0.17500000000000002</v>
      </c>
      <c r="L82">
        <f t="shared" si="7"/>
        <v>17.656839363349096</v>
      </c>
      <c r="M82" s="2">
        <f t="shared" si="8"/>
        <v>2.6242629522511822</v>
      </c>
      <c r="N82" s="2">
        <f t="shared" si="9"/>
        <v>157.45577713507095</v>
      </c>
    </row>
    <row r="83" spans="1:14" hidden="1" x14ac:dyDescent="0.35">
      <c r="A83" s="1">
        <v>45468</v>
      </c>
      <c r="B83" t="s">
        <v>8</v>
      </c>
      <c r="C83" t="s">
        <v>9</v>
      </c>
      <c r="D83" t="s">
        <v>13</v>
      </c>
      <c r="E83" t="s">
        <v>11</v>
      </c>
      <c r="F83">
        <v>50</v>
      </c>
      <c r="G83">
        <v>74</v>
      </c>
      <c r="H83" s="2">
        <v>252.11693679736794</v>
      </c>
      <c r="I83" s="2">
        <f t="shared" si="6"/>
        <v>3.4069856323968639</v>
      </c>
      <c r="J83">
        <f t="shared" si="10"/>
        <v>1.25</v>
      </c>
      <c r="K83">
        <f t="shared" si="11"/>
        <v>0.125</v>
      </c>
      <c r="L83">
        <f t="shared" si="7"/>
        <v>17.255885059174911</v>
      </c>
      <c r="M83" s="2">
        <f t="shared" si="8"/>
        <v>1.2313971264793726</v>
      </c>
      <c r="N83" s="2">
        <f t="shared" si="9"/>
        <v>91.123387359473568</v>
      </c>
    </row>
    <row r="84" spans="1:14" hidden="1" x14ac:dyDescent="0.35">
      <c r="A84" s="1">
        <v>45469</v>
      </c>
      <c r="B84" t="s">
        <v>8</v>
      </c>
      <c r="C84" t="s">
        <v>9</v>
      </c>
      <c r="D84" t="s">
        <v>13</v>
      </c>
      <c r="E84" t="s">
        <v>11</v>
      </c>
      <c r="F84">
        <v>50</v>
      </c>
      <c r="G84">
        <v>80</v>
      </c>
      <c r="H84" s="2">
        <v>274.75877651077838</v>
      </c>
      <c r="I84" s="2">
        <f t="shared" si="6"/>
        <v>3.4344847063847297</v>
      </c>
      <c r="J84">
        <f t="shared" si="10"/>
        <v>1.25</v>
      </c>
      <c r="K84">
        <f t="shared" si="11"/>
        <v>0.125</v>
      </c>
      <c r="L84">
        <f t="shared" si="7"/>
        <v>17.475877651077838</v>
      </c>
      <c r="M84" s="2">
        <f t="shared" si="8"/>
        <v>1.2368969412769457</v>
      </c>
      <c r="N84" s="2">
        <f t="shared" si="9"/>
        <v>98.951755302155661</v>
      </c>
    </row>
    <row r="85" spans="1:14" hidden="1" x14ac:dyDescent="0.35">
      <c r="A85" s="1">
        <v>45470</v>
      </c>
      <c r="B85" t="s">
        <v>8</v>
      </c>
      <c r="C85" t="s">
        <v>9</v>
      </c>
      <c r="D85" t="s">
        <v>13</v>
      </c>
      <c r="E85" t="s">
        <v>11</v>
      </c>
      <c r="F85">
        <v>100</v>
      </c>
      <c r="G85">
        <v>29</v>
      </c>
      <c r="H85" s="2">
        <v>195.7056205001866</v>
      </c>
      <c r="I85" s="2">
        <f t="shared" si="6"/>
        <v>6.7484696724202271</v>
      </c>
      <c r="J85">
        <f t="shared" si="10"/>
        <v>2.5</v>
      </c>
      <c r="K85">
        <f t="shared" si="11"/>
        <v>0.25</v>
      </c>
      <c r="L85">
        <f t="shared" si="7"/>
        <v>16.993878689680908</v>
      </c>
      <c r="M85" s="2">
        <f t="shared" si="8"/>
        <v>4.5990818034521359</v>
      </c>
      <c r="N85" s="2">
        <f t="shared" si="9"/>
        <v>133.37337230011195</v>
      </c>
    </row>
    <row r="86" spans="1:14" hidden="1" x14ac:dyDescent="0.35">
      <c r="A86" s="1">
        <v>45471</v>
      </c>
      <c r="B86" t="s">
        <v>8</v>
      </c>
      <c r="C86" t="s">
        <v>9</v>
      </c>
      <c r="D86" t="s">
        <v>13</v>
      </c>
      <c r="E86" t="s">
        <v>11</v>
      </c>
      <c r="F86">
        <v>100</v>
      </c>
      <c r="G86">
        <v>34</v>
      </c>
      <c r="H86" s="2">
        <v>231.72990526558303</v>
      </c>
      <c r="I86" s="2">
        <f t="shared" si="6"/>
        <v>6.8155854489877363</v>
      </c>
      <c r="J86">
        <f t="shared" si="10"/>
        <v>2.5</v>
      </c>
      <c r="K86">
        <f t="shared" si="11"/>
        <v>0.25</v>
      </c>
      <c r="L86">
        <f t="shared" si="7"/>
        <v>17.262341795950945</v>
      </c>
      <c r="M86" s="2">
        <f t="shared" si="8"/>
        <v>4.6393512693926411</v>
      </c>
      <c r="N86" s="2">
        <f t="shared" si="9"/>
        <v>157.73794315934981</v>
      </c>
    </row>
    <row r="87" spans="1:14" hidden="1" x14ac:dyDescent="0.35">
      <c r="A87" s="1">
        <v>45474</v>
      </c>
      <c r="B87" t="s">
        <v>8</v>
      </c>
      <c r="C87" t="s">
        <v>9</v>
      </c>
      <c r="D87" t="s">
        <v>13</v>
      </c>
      <c r="E87" t="s">
        <v>11</v>
      </c>
      <c r="F87">
        <v>100</v>
      </c>
      <c r="G87">
        <v>28</v>
      </c>
      <c r="H87" s="2">
        <v>184.99492280281447</v>
      </c>
      <c r="I87" s="2">
        <f t="shared" si="6"/>
        <v>6.6069615286719454</v>
      </c>
      <c r="J87">
        <f t="shared" si="10"/>
        <v>2.5</v>
      </c>
      <c r="K87">
        <f t="shared" si="11"/>
        <v>0.25</v>
      </c>
      <c r="L87">
        <f t="shared" si="7"/>
        <v>16.427846114687782</v>
      </c>
      <c r="M87" s="2">
        <f t="shared" si="8"/>
        <v>4.5141769172031667</v>
      </c>
      <c r="N87" s="2">
        <f t="shared" si="9"/>
        <v>126.39695368168867</v>
      </c>
    </row>
    <row r="88" spans="1:14" hidden="1" x14ac:dyDescent="0.35">
      <c r="A88" s="1">
        <v>45475</v>
      </c>
      <c r="B88" t="s">
        <v>8</v>
      </c>
      <c r="C88" t="s">
        <v>9</v>
      </c>
      <c r="D88" t="s">
        <v>13</v>
      </c>
      <c r="E88" t="s">
        <v>11</v>
      </c>
      <c r="F88">
        <v>65</v>
      </c>
      <c r="G88">
        <v>62</v>
      </c>
      <c r="H88" s="2">
        <v>271.95340173887763</v>
      </c>
      <c r="I88" s="2">
        <f t="shared" si="6"/>
        <v>4.386345189336736</v>
      </c>
      <c r="J88">
        <f t="shared" si="10"/>
        <v>1.625</v>
      </c>
      <c r="K88">
        <f t="shared" si="11"/>
        <v>0.16250000000000001</v>
      </c>
      <c r="L88">
        <f t="shared" si="7"/>
        <v>16.992893472841452</v>
      </c>
      <c r="M88" s="2">
        <f t="shared" si="8"/>
        <v>2.2370558420525906</v>
      </c>
      <c r="N88" s="2">
        <f t="shared" si="9"/>
        <v>138.69746220726063</v>
      </c>
    </row>
    <row r="89" spans="1:14" hidden="1" x14ac:dyDescent="0.35">
      <c r="A89" s="1">
        <v>45476</v>
      </c>
      <c r="B89" t="s">
        <v>8</v>
      </c>
      <c r="C89" t="s">
        <v>9</v>
      </c>
      <c r="D89" t="s">
        <v>13</v>
      </c>
      <c r="E89" t="s">
        <v>11</v>
      </c>
      <c r="F89">
        <v>100</v>
      </c>
      <c r="G89">
        <v>36</v>
      </c>
      <c r="H89" s="2">
        <v>249.3630205151583</v>
      </c>
      <c r="I89" s="2">
        <f t="shared" si="6"/>
        <v>6.9267505698655079</v>
      </c>
      <c r="J89">
        <f t="shared" si="10"/>
        <v>2.5</v>
      </c>
      <c r="K89">
        <f t="shared" si="11"/>
        <v>0.25</v>
      </c>
      <c r="L89">
        <f t="shared" si="7"/>
        <v>17.707002279462031</v>
      </c>
      <c r="M89" s="2">
        <f t="shared" si="8"/>
        <v>4.7060503419193047</v>
      </c>
      <c r="N89" s="2">
        <f t="shared" si="9"/>
        <v>169.41781230909498</v>
      </c>
    </row>
    <row r="90" spans="1:14" hidden="1" x14ac:dyDescent="0.35">
      <c r="A90" s="1">
        <v>45477</v>
      </c>
      <c r="B90" t="s">
        <v>8</v>
      </c>
      <c r="C90" t="s">
        <v>9</v>
      </c>
      <c r="D90" t="s">
        <v>13</v>
      </c>
      <c r="E90" t="s">
        <v>11</v>
      </c>
      <c r="F90">
        <v>100</v>
      </c>
      <c r="G90">
        <v>32</v>
      </c>
      <c r="H90" s="2">
        <v>210.51544664855061</v>
      </c>
      <c r="I90" s="2">
        <f t="shared" si="6"/>
        <v>6.5786077077672065</v>
      </c>
      <c r="J90">
        <f t="shared" si="10"/>
        <v>2.5</v>
      </c>
      <c r="K90">
        <f t="shared" si="11"/>
        <v>0.25</v>
      </c>
      <c r="L90">
        <f t="shared" si="7"/>
        <v>16.314430831068826</v>
      </c>
      <c r="M90" s="2">
        <f t="shared" si="8"/>
        <v>4.4971646246603232</v>
      </c>
      <c r="N90" s="2">
        <f t="shared" si="9"/>
        <v>143.90926798913034</v>
      </c>
    </row>
    <row r="91" spans="1:14" hidden="1" x14ac:dyDescent="0.35">
      <c r="A91" s="1">
        <v>45478</v>
      </c>
      <c r="B91" t="s">
        <v>8</v>
      </c>
      <c r="C91" t="s">
        <v>9</v>
      </c>
      <c r="D91" t="s">
        <v>13</v>
      </c>
      <c r="E91" t="s">
        <v>11</v>
      </c>
      <c r="F91">
        <v>70</v>
      </c>
      <c r="G91">
        <v>52</v>
      </c>
      <c r="H91" s="2">
        <v>244.92264552363301</v>
      </c>
      <c r="I91" s="2">
        <f t="shared" si="6"/>
        <v>4.7100508754544812</v>
      </c>
      <c r="J91">
        <f t="shared" si="10"/>
        <v>1.7500000000000002</v>
      </c>
      <c r="K91">
        <f t="shared" si="11"/>
        <v>0.17500000000000002</v>
      </c>
      <c r="L91">
        <f t="shared" si="7"/>
        <v>16.914576431168463</v>
      </c>
      <c r="M91" s="2">
        <f t="shared" si="8"/>
        <v>2.5685932323376344</v>
      </c>
      <c r="N91" s="2">
        <f t="shared" si="9"/>
        <v>133.566848081557</v>
      </c>
    </row>
    <row r="92" spans="1:14" hidden="1" x14ac:dyDescent="0.35">
      <c r="A92" s="1">
        <v>45481</v>
      </c>
      <c r="B92" t="s">
        <v>8</v>
      </c>
      <c r="C92" t="s">
        <v>9</v>
      </c>
      <c r="D92" t="s">
        <v>13</v>
      </c>
      <c r="E92" t="s">
        <v>11</v>
      </c>
      <c r="F92">
        <v>100</v>
      </c>
      <c r="G92">
        <v>29</v>
      </c>
      <c r="H92" s="2">
        <v>201.05684514831194</v>
      </c>
      <c r="I92" s="2">
        <f t="shared" si="6"/>
        <v>6.9329946602866181</v>
      </c>
      <c r="J92">
        <f t="shared" si="10"/>
        <v>2.5</v>
      </c>
      <c r="K92">
        <f t="shared" si="11"/>
        <v>0.25</v>
      </c>
      <c r="L92">
        <f t="shared" si="7"/>
        <v>17.731978641146473</v>
      </c>
      <c r="M92" s="2">
        <f t="shared" si="8"/>
        <v>4.7097967961719709</v>
      </c>
      <c r="N92" s="2">
        <f t="shared" si="9"/>
        <v>136.58410708898717</v>
      </c>
    </row>
    <row r="93" spans="1:14" hidden="1" x14ac:dyDescent="0.35">
      <c r="A93" s="1">
        <v>45482</v>
      </c>
      <c r="B93" t="s">
        <v>8</v>
      </c>
      <c r="C93" t="s">
        <v>9</v>
      </c>
      <c r="D93" t="s">
        <v>13</v>
      </c>
      <c r="E93" t="s">
        <v>11</v>
      </c>
      <c r="F93">
        <v>100</v>
      </c>
      <c r="G93">
        <v>32</v>
      </c>
      <c r="H93" s="2">
        <v>216.52786439878176</v>
      </c>
      <c r="I93" s="2">
        <f t="shared" si="6"/>
        <v>6.76649576246193</v>
      </c>
      <c r="J93">
        <f t="shared" si="10"/>
        <v>2.5</v>
      </c>
      <c r="K93">
        <f t="shared" si="11"/>
        <v>0.25</v>
      </c>
      <c r="L93">
        <f t="shared" si="7"/>
        <v>17.06598304984772</v>
      </c>
      <c r="M93" s="2">
        <f t="shared" si="8"/>
        <v>4.6098974574771576</v>
      </c>
      <c r="N93" s="2">
        <f t="shared" si="9"/>
        <v>147.51671863926904</v>
      </c>
    </row>
    <row r="94" spans="1:14" hidden="1" x14ac:dyDescent="0.35">
      <c r="A94" s="1">
        <v>45483</v>
      </c>
      <c r="B94" t="s">
        <v>8</v>
      </c>
      <c r="C94" t="s">
        <v>9</v>
      </c>
      <c r="D94" t="s">
        <v>13</v>
      </c>
      <c r="E94" t="s">
        <v>11</v>
      </c>
      <c r="F94">
        <v>100</v>
      </c>
      <c r="G94">
        <v>33</v>
      </c>
      <c r="H94" s="2">
        <v>219.32784064849588</v>
      </c>
      <c r="I94" s="2">
        <f t="shared" si="6"/>
        <v>6.6462982014695724</v>
      </c>
      <c r="J94">
        <f t="shared" si="10"/>
        <v>2.5</v>
      </c>
      <c r="K94">
        <f t="shared" si="11"/>
        <v>0.25</v>
      </c>
      <c r="L94">
        <f t="shared" si="7"/>
        <v>16.58519280587829</v>
      </c>
      <c r="M94" s="2">
        <f t="shared" si="8"/>
        <v>4.5377789208817436</v>
      </c>
      <c r="N94" s="2">
        <f t="shared" si="9"/>
        <v>149.74670438909754</v>
      </c>
    </row>
    <row r="95" spans="1:14" hidden="1" x14ac:dyDescent="0.35">
      <c r="A95" s="1">
        <v>45484</v>
      </c>
      <c r="B95" t="s">
        <v>8</v>
      </c>
      <c r="C95" t="s">
        <v>9</v>
      </c>
      <c r="D95" t="s">
        <v>13</v>
      </c>
      <c r="E95" t="s">
        <v>11</v>
      </c>
      <c r="F95">
        <v>100</v>
      </c>
      <c r="G95">
        <v>33</v>
      </c>
      <c r="H95" s="2">
        <v>219.35948835392401</v>
      </c>
      <c r="I95" s="2">
        <f t="shared" si="6"/>
        <v>6.6472572228461821</v>
      </c>
      <c r="J95">
        <f t="shared" si="10"/>
        <v>2.5</v>
      </c>
      <c r="K95">
        <f t="shared" si="11"/>
        <v>0.25</v>
      </c>
      <c r="L95">
        <f t="shared" si="7"/>
        <v>16.589028891384729</v>
      </c>
      <c r="M95" s="2">
        <f t="shared" si="8"/>
        <v>4.5383543337077086</v>
      </c>
      <c r="N95" s="2">
        <f t="shared" si="9"/>
        <v>149.76569301235438</v>
      </c>
    </row>
    <row r="96" spans="1:14" hidden="1" x14ac:dyDescent="0.35">
      <c r="A96" s="1">
        <v>45485</v>
      </c>
      <c r="B96" t="s">
        <v>8</v>
      </c>
      <c r="C96" t="s">
        <v>9</v>
      </c>
      <c r="D96" t="s">
        <v>13</v>
      </c>
      <c r="E96" t="s">
        <v>11</v>
      </c>
      <c r="F96">
        <v>100</v>
      </c>
      <c r="G96">
        <v>28</v>
      </c>
      <c r="H96" s="2">
        <v>190.39410927220683</v>
      </c>
      <c r="I96" s="2">
        <f t="shared" si="6"/>
        <v>6.7997896168645298</v>
      </c>
      <c r="J96">
        <f t="shared" si="10"/>
        <v>2.5</v>
      </c>
      <c r="K96">
        <f t="shared" si="11"/>
        <v>0.25</v>
      </c>
      <c r="L96">
        <f t="shared" si="7"/>
        <v>17.199158467458119</v>
      </c>
      <c r="M96" s="2">
        <f t="shared" si="8"/>
        <v>4.6298737701187171</v>
      </c>
      <c r="N96" s="2">
        <f t="shared" si="9"/>
        <v>129.63646556332407</v>
      </c>
    </row>
    <row r="97" spans="1:14" hidden="1" x14ac:dyDescent="0.35">
      <c r="A97" s="1">
        <v>45488</v>
      </c>
      <c r="B97" t="s">
        <v>8</v>
      </c>
      <c r="C97" t="s">
        <v>9</v>
      </c>
      <c r="D97" t="s">
        <v>13</v>
      </c>
      <c r="E97" t="s">
        <v>11</v>
      </c>
      <c r="F97">
        <v>55</v>
      </c>
      <c r="G97">
        <v>70</v>
      </c>
      <c r="H97" s="2">
        <v>258.15725818679573</v>
      </c>
      <c r="I97" s="2">
        <f t="shared" si="6"/>
        <v>3.687960831239939</v>
      </c>
      <c r="J97">
        <f t="shared" si="10"/>
        <v>1.375</v>
      </c>
      <c r="K97">
        <f t="shared" si="11"/>
        <v>0.13750000000000001</v>
      </c>
      <c r="L97">
        <f t="shared" si="7"/>
        <v>16.821533318108646</v>
      </c>
      <c r="M97" s="2">
        <f t="shared" si="8"/>
        <v>1.5558074994290743</v>
      </c>
      <c r="N97" s="2">
        <f t="shared" si="9"/>
        <v>108.9065249600352</v>
      </c>
    </row>
    <row r="98" spans="1:14" hidden="1" x14ac:dyDescent="0.35">
      <c r="A98" s="1">
        <v>45489</v>
      </c>
      <c r="B98" t="s">
        <v>8</v>
      </c>
      <c r="C98" t="s">
        <v>9</v>
      </c>
      <c r="D98" t="s">
        <v>13</v>
      </c>
      <c r="E98" t="s">
        <v>11</v>
      </c>
      <c r="F98">
        <v>55</v>
      </c>
      <c r="G98">
        <v>78</v>
      </c>
      <c r="H98" s="2">
        <v>297.5979175691873</v>
      </c>
      <c r="I98" s="2">
        <f t="shared" si="6"/>
        <v>3.8153579175536834</v>
      </c>
      <c r="J98">
        <f t="shared" si="10"/>
        <v>1.375</v>
      </c>
      <c r="K98">
        <f t="shared" si="11"/>
        <v>0.13750000000000001</v>
      </c>
      <c r="L98">
        <f t="shared" si="7"/>
        <v>17.748057582208606</v>
      </c>
      <c r="M98" s="2">
        <f t="shared" si="8"/>
        <v>1.5905521593328225</v>
      </c>
      <c r="N98" s="2">
        <f t="shared" si="9"/>
        <v>124.06306842796015</v>
      </c>
    </row>
    <row r="99" spans="1:14" hidden="1" x14ac:dyDescent="0.35">
      <c r="A99" s="1">
        <v>45490</v>
      </c>
      <c r="B99" t="s">
        <v>8</v>
      </c>
      <c r="C99" t="s">
        <v>9</v>
      </c>
      <c r="D99" t="s">
        <v>13</v>
      </c>
      <c r="E99" t="s">
        <v>11</v>
      </c>
      <c r="F99">
        <v>90</v>
      </c>
      <c r="G99">
        <v>39</v>
      </c>
      <c r="H99" s="2">
        <v>239.87868375126234</v>
      </c>
      <c r="I99" s="2">
        <f t="shared" si="6"/>
        <v>6.1507354808015986</v>
      </c>
      <c r="J99">
        <f t="shared" si="10"/>
        <v>2.25</v>
      </c>
      <c r="K99">
        <f t="shared" si="11"/>
        <v>0.22500000000000001</v>
      </c>
      <c r="L99">
        <f t="shared" si="7"/>
        <v>17.336602136895994</v>
      </c>
      <c r="M99" s="2">
        <f t="shared" si="8"/>
        <v>3.9670752671119986</v>
      </c>
      <c r="N99" s="2">
        <f t="shared" si="9"/>
        <v>154.71593541736794</v>
      </c>
    </row>
    <row r="100" spans="1:14" hidden="1" x14ac:dyDescent="0.35">
      <c r="A100" s="1">
        <v>45491</v>
      </c>
      <c r="B100" t="s">
        <v>8</v>
      </c>
      <c r="C100" t="s">
        <v>9</v>
      </c>
      <c r="D100" t="s">
        <v>13</v>
      </c>
      <c r="E100" t="s">
        <v>11</v>
      </c>
      <c r="F100">
        <v>100</v>
      </c>
      <c r="G100">
        <v>27</v>
      </c>
      <c r="H100" s="2">
        <v>179.87756735848046</v>
      </c>
      <c r="I100" s="2">
        <f t="shared" si="6"/>
        <v>6.6621321243881653</v>
      </c>
      <c r="J100">
        <f t="shared" si="10"/>
        <v>2.5</v>
      </c>
      <c r="K100">
        <f t="shared" si="11"/>
        <v>0.25</v>
      </c>
      <c r="L100">
        <f t="shared" si="7"/>
        <v>16.648528497552661</v>
      </c>
      <c r="M100" s="2">
        <f t="shared" si="8"/>
        <v>4.5472792746328992</v>
      </c>
      <c r="N100" s="2">
        <f t="shared" si="9"/>
        <v>122.77654041508828</v>
      </c>
    </row>
    <row r="101" spans="1:14" hidden="1" x14ac:dyDescent="0.35">
      <c r="A101" s="1">
        <v>45492</v>
      </c>
      <c r="B101" t="s">
        <v>8</v>
      </c>
      <c r="C101" t="s">
        <v>9</v>
      </c>
      <c r="D101" t="s">
        <v>13</v>
      </c>
      <c r="E101" t="s">
        <v>11</v>
      </c>
      <c r="F101">
        <v>55</v>
      </c>
      <c r="G101">
        <v>68</v>
      </c>
      <c r="H101" s="2">
        <v>249.28445166659057</v>
      </c>
      <c r="I101" s="2">
        <f t="shared" si="6"/>
        <v>3.6659478186263321</v>
      </c>
      <c r="J101">
        <f t="shared" si="10"/>
        <v>1.375</v>
      </c>
      <c r="K101">
        <f t="shared" si="11"/>
        <v>0.13750000000000001</v>
      </c>
      <c r="L101">
        <f t="shared" si="7"/>
        <v>16.661438680918778</v>
      </c>
      <c r="M101" s="2">
        <f t="shared" si="8"/>
        <v>1.5498039505344541</v>
      </c>
      <c r="N101" s="2">
        <f t="shared" si="9"/>
        <v>105.38666863634288</v>
      </c>
    </row>
    <row r="102" spans="1:14" hidden="1" x14ac:dyDescent="0.35">
      <c r="A102" s="1">
        <v>45495</v>
      </c>
      <c r="B102" t="s">
        <v>8</v>
      </c>
      <c r="C102" t="s">
        <v>9</v>
      </c>
      <c r="D102" t="s">
        <v>13</v>
      </c>
      <c r="E102" t="s">
        <v>11</v>
      </c>
      <c r="F102">
        <v>100</v>
      </c>
      <c r="G102">
        <v>38</v>
      </c>
      <c r="H102" s="2">
        <v>261.50982732115989</v>
      </c>
      <c r="I102" s="2">
        <f t="shared" si="6"/>
        <v>6.881837561083155</v>
      </c>
      <c r="J102">
        <f t="shared" si="10"/>
        <v>2.5</v>
      </c>
      <c r="K102">
        <f t="shared" si="11"/>
        <v>0.25</v>
      </c>
      <c r="L102">
        <f t="shared" si="7"/>
        <v>17.52735024433262</v>
      </c>
      <c r="M102" s="2">
        <f t="shared" si="8"/>
        <v>4.6791025366498928</v>
      </c>
      <c r="N102" s="2">
        <f t="shared" si="9"/>
        <v>177.80589639269593</v>
      </c>
    </row>
    <row r="103" spans="1:14" hidden="1" x14ac:dyDescent="0.35">
      <c r="A103" s="1">
        <v>45496</v>
      </c>
      <c r="B103" t="s">
        <v>8</v>
      </c>
      <c r="C103" t="s">
        <v>9</v>
      </c>
      <c r="D103" t="s">
        <v>13</v>
      </c>
      <c r="E103" t="s">
        <v>11</v>
      </c>
      <c r="F103">
        <v>100</v>
      </c>
      <c r="G103">
        <v>36</v>
      </c>
      <c r="H103" s="2">
        <v>238.05080849688409</v>
      </c>
      <c r="I103" s="2">
        <f t="shared" si="6"/>
        <v>6.6125224582467803</v>
      </c>
      <c r="J103">
        <f t="shared" si="10"/>
        <v>2.5</v>
      </c>
      <c r="K103">
        <f t="shared" si="11"/>
        <v>0.25</v>
      </c>
      <c r="L103">
        <f t="shared" si="7"/>
        <v>16.450089832987121</v>
      </c>
      <c r="M103" s="2">
        <f t="shared" si="8"/>
        <v>4.5175134749480677</v>
      </c>
      <c r="N103" s="2">
        <f t="shared" si="9"/>
        <v>162.63048509813044</v>
      </c>
    </row>
    <row r="104" spans="1:14" hidden="1" x14ac:dyDescent="0.35">
      <c r="A104" s="1">
        <v>45497</v>
      </c>
      <c r="B104" t="s">
        <v>8</v>
      </c>
      <c r="C104" t="s">
        <v>9</v>
      </c>
      <c r="D104" t="s">
        <v>13</v>
      </c>
      <c r="E104" t="s">
        <v>11</v>
      </c>
      <c r="F104">
        <v>70</v>
      </c>
      <c r="G104">
        <v>52</v>
      </c>
      <c r="H104" s="2">
        <v>246.06935824365402</v>
      </c>
      <c r="I104" s="2">
        <f t="shared" si="6"/>
        <v>4.7321030431471929</v>
      </c>
      <c r="J104">
        <f t="shared" si="10"/>
        <v>1.7500000000000002</v>
      </c>
      <c r="K104">
        <f t="shared" si="11"/>
        <v>0.17500000000000002</v>
      </c>
      <c r="L104">
        <f t="shared" si="7"/>
        <v>17.040588817983959</v>
      </c>
      <c r="M104" s="2">
        <f t="shared" si="8"/>
        <v>2.5780441613487968</v>
      </c>
      <c r="N104" s="2">
        <f t="shared" si="9"/>
        <v>134.05829639013743</v>
      </c>
    </row>
    <row r="105" spans="1:14" hidden="1" x14ac:dyDescent="0.35">
      <c r="A105" s="1">
        <v>45498</v>
      </c>
      <c r="B105" t="s">
        <v>8</v>
      </c>
      <c r="C105" t="s">
        <v>9</v>
      </c>
      <c r="D105" t="s">
        <v>13</v>
      </c>
      <c r="E105" t="s">
        <v>11</v>
      </c>
      <c r="F105">
        <v>100</v>
      </c>
      <c r="G105">
        <v>36</v>
      </c>
      <c r="H105" s="2">
        <v>244.6761352078272</v>
      </c>
      <c r="I105" s="2">
        <f t="shared" si="6"/>
        <v>6.796559311328533</v>
      </c>
      <c r="J105">
        <f t="shared" si="10"/>
        <v>2.5</v>
      </c>
      <c r="K105">
        <f t="shared" si="11"/>
        <v>0.25</v>
      </c>
      <c r="L105">
        <f t="shared" si="7"/>
        <v>17.186237245314132</v>
      </c>
      <c r="M105" s="2">
        <f t="shared" si="8"/>
        <v>4.6279355867971192</v>
      </c>
      <c r="N105" s="2">
        <f t="shared" si="9"/>
        <v>166.6056811246963</v>
      </c>
    </row>
    <row r="106" spans="1:14" hidden="1" x14ac:dyDescent="0.35">
      <c r="A106" s="1">
        <v>45499</v>
      </c>
      <c r="B106" t="s">
        <v>8</v>
      </c>
      <c r="C106" t="s">
        <v>9</v>
      </c>
      <c r="D106" t="s">
        <v>13</v>
      </c>
      <c r="E106" t="s">
        <v>11</v>
      </c>
      <c r="F106">
        <v>95</v>
      </c>
      <c r="G106">
        <v>33</v>
      </c>
      <c r="H106" s="2">
        <v>212.80454114345298</v>
      </c>
      <c r="I106" s="2">
        <f t="shared" si="6"/>
        <v>6.4486224588925145</v>
      </c>
      <c r="J106">
        <f t="shared" si="10"/>
        <v>2.375</v>
      </c>
      <c r="K106">
        <f t="shared" si="11"/>
        <v>0.23750000000000002</v>
      </c>
      <c r="L106">
        <f t="shared" si="7"/>
        <v>17.152094563757956</v>
      </c>
      <c r="M106" s="2">
        <f t="shared" si="8"/>
        <v>4.2834130025167187</v>
      </c>
      <c r="N106" s="2">
        <f t="shared" si="9"/>
        <v>141.35262908305171</v>
      </c>
    </row>
    <row r="107" spans="1:14" hidden="1" x14ac:dyDescent="0.35">
      <c r="A107" s="1">
        <v>45502</v>
      </c>
      <c r="B107" t="s">
        <v>8</v>
      </c>
      <c r="C107" t="s">
        <v>9</v>
      </c>
      <c r="D107" t="s">
        <v>13</v>
      </c>
      <c r="E107" t="s">
        <v>11</v>
      </c>
      <c r="F107">
        <v>100</v>
      </c>
      <c r="G107">
        <v>30</v>
      </c>
      <c r="H107" s="2">
        <v>202.81433928157762</v>
      </c>
      <c r="I107" s="2">
        <f t="shared" si="6"/>
        <v>6.760477976052587</v>
      </c>
      <c r="J107">
        <f t="shared" si="10"/>
        <v>2.5</v>
      </c>
      <c r="K107">
        <f t="shared" si="11"/>
        <v>0.25</v>
      </c>
      <c r="L107">
        <f t="shared" si="7"/>
        <v>17.041911904210348</v>
      </c>
      <c r="M107" s="2">
        <f t="shared" si="8"/>
        <v>4.6062867856315517</v>
      </c>
      <c r="N107" s="2">
        <f t="shared" si="9"/>
        <v>138.18860356894655</v>
      </c>
    </row>
    <row r="108" spans="1:14" hidden="1" x14ac:dyDescent="0.35">
      <c r="A108" s="1">
        <v>45503</v>
      </c>
      <c r="B108" t="s">
        <v>8</v>
      </c>
      <c r="C108" t="s">
        <v>9</v>
      </c>
      <c r="D108" t="s">
        <v>13</v>
      </c>
      <c r="E108" t="s">
        <v>11</v>
      </c>
      <c r="F108">
        <v>65</v>
      </c>
      <c r="G108">
        <v>57</v>
      </c>
      <c r="H108" s="2">
        <v>254.23902955074789</v>
      </c>
      <c r="I108" s="2">
        <f t="shared" si="6"/>
        <v>4.4603338517675066</v>
      </c>
      <c r="J108">
        <f t="shared" si="10"/>
        <v>1.625</v>
      </c>
      <c r="K108">
        <f t="shared" si="11"/>
        <v>0.16250000000000001</v>
      </c>
      <c r="L108">
        <f t="shared" si="7"/>
        <v>17.448208318569272</v>
      </c>
      <c r="M108" s="2">
        <f t="shared" si="8"/>
        <v>2.2655130199105793</v>
      </c>
      <c r="N108" s="2">
        <f t="shared" si="9"/>
        <v>129.13424213490302</v>
      </c>
    </row>
    <row r="109" spans="1:14" hidden="1" x14ac:dyDescent="0.35">
      <c r="A109" s="1">
        <v>45504</v>
      </c>
      <c r="B109" t="s">
        <v>8</v>
      </c>
      <c r="C109" t="s">
        <v>9</v>
      </c>
      <c r="D109" t="s">
        <v>13</v>
      </c>
      <c r="E109" t="s">
        <v>11</v>
      </c>
      <c r="F109">
        <v>65</v>
      </c>
      <c r="G109">
        <v>64</v>
      </c>
      <c r="H109" s="2">
        <v>272.6595038472052</v>
      </c>
      <c r="I109" s="2">
        <f t="shared" si="6"/>
        <v>4.2603047476125813</v>
      </c>
      <c r="J109">
        <f t="shared" si="10"/>
        <v>1.625</v>
      </c>
      <c r="K109">
        <f t="shared" si="11"/>
        <v>0.16250000000000001</v>
      </c>
      <c r="L109">
        <f t="shared" si="7"/>
        <v>16.217259985308193</v>
      </c>
      <c r="M109" s="2">
        <f t="shared" si="8"/>
        <v>2.1885787490817616</v>
      </c>
      <c r="N109" s="2">
        <f t="shared" si="9"/>
        <v>140.06903994123275</v>
      </c>
    </row>
    <row r="110" spans="1:14" hidden="1" x14ac:dyDescent="0.35">
      <c r="A110" s="1">
        <v>45505</v>
      </c>
      <c r="B110" t="s">
        <v>8</v>
      </c>
      <c r="C110" t="s">
        <v>9</v>
      </c>
      <c r="D110" t="s">
        <v>13</v>
      </c>
      <c r="E110" t="s">
        <v>11</v>
      </c>
      <c r="F110">
        <v>100</v>
      </c>
      <c r="G110">
        <v>30</v>
      </c>
      <c r="H110" s="2">
        <v>194.33388666702851</v>
      </c>
      <c r="I110" s="2">
        <f t="shared" si="6"/>
        <v>6.477796222234284</v>
      </c>
      <c r="J110">
        <f t="shared" si="10"/>
        <v>2.5</v>
      </c>
      <c r="K110">
        <f t="shared" si="11"/>
        <v>0.25</v>
      </c>
      <c r="L110">
        <f t="shared" si="7"/>
        <v>15.911184888937136</v>
      </c>
      <c r="M110" s="2">
        <f t="shared" si="8"/>
        <v>4.43667773334057</v>
      </c>
      <c r="N110" s="2">
        <f t="shared" si="9"/>
        <v>133.10033200021709</v>
      </c>
    </row>
    <row r="111" spans="1:14" hidden="1" x14ac:dyDescent="0.35">
      <c r="A111" s="1">
        <v>45506</v>
      </c>
      <c r="B111" t="s">
        <v>8</v>
      </c>
      <c r="C111" t="s">
        <v>9</v>
      </c>
      <c r="D111" t="s">
        <v>13</v>
      </c>
      <c r="E111" t="s">
        <v>11</v>
      </c>
      <c r="F111">
        <v>100</v>
      </c>
      <c r="G111">
        <v>38</v>
      </c>
      <c r="H111" s="2">
        <v>258.91216019126466</v>
      </c>
      <c r="I111" s="2">
        <f t="shared" si="6"/>
        <v>6.8134778997701231</v>
      </c>
      <c r="J111">
        <f t="shared" si="10"/>
        <v>2.5</v>
      </c>
      <c r="K111">
        <f t="shared" si="11"/>
        <v>0.25</v>
      </c>
      <c r="L111">
        <f t="shared" si="7"/>
        <v>17.253911599080492</v>
      </c>
      <c r="M111" s="2">
        <f t="shared" si="8"/>
        <v>4.6380867398620733</v>
      </c>
      <c r="N111" s="2">
        <f t="shared" si="9"/>
        <v>176.2472961147588</v>
      </c>
    </row>
    <row r="112" spans="1:14" hidden="1" x14ac:dyDescent="0.35">
      <c r="A112" s="1">
        <v>45509</v>
      </c>
      <c r="B112" t="s">
        <v>8</v>
      </c>
      <c r="C112" t="s">
        <v>9</v>
      </c>
      <c r="D112" t="s">
        <v>13</v>
      </c>
      <c r="E112" t="s">
        <v>11</v>
      </c>
      <c r="F112">
        <v>100</v>
      </c>
      <c r="G112">
        <v>36</v>
      </c>
      <c r="H112" s="2">
        <v>248.00014941902293</v>
      </c>
      <c r="I112" s="2">
        <f t="shared" si="6"/>
        <v>6.8888930394173036</v>
      </c>
      <c r="J112">
        <f t="shared" si="10"/>
        <v>2.5</v>
      </c>
      <c r="K112">
        <f t="shared" si="11"/>
        <v>0.25</v>
      </c>
      <c r="L112">
        <f t="shared" si="7"/>
        <v>17.555572157669214</v>
      </c>
      <c r="M112" s="2">
        <f t="shared" si="8"/>
        <v>4.6833358236503821</v>
      </c>
      <c r="N112" s="2">
        <f t="shared" si="9"/>
        <v>168.60008965141375</v>
      </c>
    </row>
    <row r="113" spans="1:14" hidden="1" x14ac:dyDescent="0.35">
      <c r="A113" s="1">
        <v>45510</v>
      </c>
      <c r="B113" t="s">
        <v>8</v>
      </c>
      <c r="C113" t="s">
        <v>9</v>
      </c>
      <c r="D113" t="s">
        <v>13</v>
      </c>
      <c r="E113" t="s">
        <v>11</v>
      </c>
      <c r="F113">
        <v>100</v>
      </c>
      <c r="G113">
        <v>29</v>
      </c>
      <c r="H113" s="2">
        <v>199.81401430265555</v>
      </c>
      <c r="I113" s="2">
        <f t="shared" si="6"/>
        <v>6.8901384242295016</v>
      </c>
      <c r="J113">
        <f t="shared" si="10"/>
        <v>2.5</v>
      </c>
      <c r="K113">
        <f t="shared" si="11"/>
        <v>0.25</v>
      </c>
      <c r="L113">
        <f t="shared" si="7"/>
        <v>17.560553696918006</v>
      </c>
      <c r="M113" s="2">
        <f t="shared" si="8"/>
        <v>4.6840830545377008</v>
      </c>
      <c r="N113" s="2">
        <f t="shared" si="9"/>
        <v>135.83840858159331</v>
      </c>
    </row>
    <row r="114" spans="1:14" hidden="1" x14ac:dyDescent="0.35">
      <c r="A114" s="1">
        <v>45511</v>
      </c>
      <c r="B114" t="s">
        <v>8</v>
      </c>
      <c r="C114" t="s">
        <v>9</v>
      </c>
      <c r="D114" t="s">
        <v>13</v>
      </c>
      <c r="E114" t="s">
        <v>11</v>
      </c>
      <c r="F114">
        <v>75</v>
      </c>
      <c r="G114">
        <v>57</v>
      </c>
      <c r="H114" s="2">
        <v>283.96533242195522</v>
      </c>
      <c r="I114" s="2">
        <f t="shared" si="6"/>
        <v>4.9818479372272844</v>
      </c>
      <c r="J114">
        <f t="shared" si="10"/>
        <v>1.875</v>
      </c>
      <c r="K114">
        <f t="shared" si="11"/>
        <v>0.1875</v>
      </c>
      <c r="L114">
        <f t="shared" si="7"/>
        <v>16.569855665212184</v>
      </c>
      <c r="M114" s="2">
        <f t="shared" si="8"/>
        <v>2.8748623707060657</v>
      </c>
      <c r="N114" s="2">
        <f t="shared" si="9"/>
        <v>163.86715513024575</v>
      </c>
    </row>
    <row r="115" spans="1:14" hidden="1" x14ac:dyDescent="0.35">
      <c r="A115" s="1">
        <v>45512</v>
      </c>
      <c r="B115" t="s">
        <v>8</v>
      </c>
      <c r="C115" t="s">
        <v>9</v>
      </c>
      <c r="D115" t="s">
        <v>13</v>
      </c>
      <c r="E115" t="s">
        <v>11</v>
      </c>
      <c r="F115">
        <v>100</v>
      </c>
      <c r="G115">
        <v>32</v>
      </c>
      <c r="H115" s="2">
        <v>213.28188431857006</v>
      </c>
      <c r="I115" s="2">
        <f t="shared" si="6"/>
        <v>6.6650588849553145</v>
      </c>
      <c r="J115">
        <f t="shared" si="10"/>
        <v>2.5</v>
      </c>
      <c r="K115">
        <f t="shared" si="11"/>
        <v>0.25</v>
      </c>
      <c r="L115">
        <f t="shared" si="7"/>
        <v>16.660235539821258</v>
      </c>
      <c r="M115" s="2">
        <f t="shared" si="8"/>
        <v>4.5490353309731884</v>
      </c>
      <c r="N115" s="2">
        <f t="shared" si="9"/>
        <v>145.56913059114203</v>
      </c>
    </row>
    <row r="116" spans="1:14" hidden="1" x14ac:dyDescent="0.35">
      <c r="A116" s="1">
        <v>45513</v>
      </c>
      <c r="B116" t="s">
        <v>8</v>
      </c>
      <c r="C116" t="s">
        <v>9</v>
      </c>
      <c r="D116" t="s">
        <v>13</v>
      </c>
      <c r="E116" t="s">
        <v>11</v>
      </c>
      <c r="F116">
        <v>100</v>
      </c>
      <c r="G116">
        <v>25</v>
      </c>
      <c r="H116" s="2">
        <v>169.4709961548576</v>
      </c>
      <c r="I116" s="2">
        <f t="shared" si="6"/>
        <v>6.7788398461943045</v>
      </c>
      <c r="J116">
        <f t="shared" si="10"/>
        <v>2.5</v>
      </c>
      <c r="K116">
        <f t="shared" si="11"/>
        <v>0.25</v>
      </c>
      <c r="L116">
        <f t="shared" si="7"/>
        <v>17.115359384777218</v>
      </c>
      <c r="M116" s="2">
        <f t="shared" si="8"/>
        <v>4.6173039077165825</v>
      </c>
      <c r="N116" s="2">
        <f t="shared" si="9"/>
        <v>115.43259769291456</v>
      </c>
    </row>
    <row r="117" spans="1:14" hidden="1" x14ac:dyDescent="0.35">
      <c r="A117" s="1">
        <v>45516</v>
      </c>
      <c r="B117" t="s">
        <v>8</v>
      </c>
      <c r="C117" t="s">
        <v>9</v>
      </c>
      <c r="D117" t="s">
        <v>13</v>
      </c>
      <c r="E117" t="s">
        <v>11</v>
      </c>
      <c r="F117">
        <v>90</v>
      </c>
      <c r="G117">
        <v>39</v>
      </c>
      <c r="H117" s="2">
        <v>237.31410595439343</v>
      </c>
      <c r="I117" s="2">
        <f t="shared" si="6"/>
        <v>6.0849770757536774</v>
      </c>
      <c r="J117">
        <f t="shared" si="10"/>
        <v>2.25</v>
      </c>
      <c r="K117">
        <f t="shared" si="11"/>
        <v>0.22500000000000001</v>
      </c>
      <c r="L117">
        <f t="shared" si="7"/>
        <v>17.044342558905232</v>
      </c>
      <c r="M117" s="2">
        <f t="shared" si="8"/>
        <v>3.9305428198631542</v>
      </c>
      <c r="N117" s="2">
        <f t="shared" si="9"/>
        <v>153.29116997466301</v>
      </c>
    </row>
    <row r="118" spans="1:14" hidden="1" x14ac:dyDescent="0.35">
      <c r="A118" s="1">
        <v>45517</v>
      </c>
      <c r="B118" t="s">
        <v>8</v>
      </c>
      <c r="C118" t="s">
        <v>9</v>
      </c>
      <c r="D118" t="s">
        <v>13</v>
      </c>
      <c r="E118" t="s">
        <v>11</v>
      </c>
      <c r="F118">
        <v>100</v>
      </c>
      <c r="G118">
        <v>25</v>
      </c>
      <c r="H118" s="2">
        <v>159.35307908917346</v>
      </c>
      <c r="I118" s="2">
        <f t="shared" si="6"/>
        <v>6.3741231635669386</v>
      </c>
      <c r="J118">
        <f t="shared" si="10"/>
        <v>2.5</v>
      </c>
      <c r="K118">
        <f t="shared" si="11"/>
        <v>0.25</v>
      </c>
      <c r="L118">
        <f t="shared" si="7"/>
        <v>15.496492654267755</v>
      </c>
      <c r="M118" s="2">
        <f t="shared" si="8"/>
        <v>4.3744738981401632</v>
      </c>
      <c r="N118" s="2">
        <f t="shared" si="9"/>
        <v>109.36184745350408</v>
      </c>
    </row>
    <row r="119" spans="1:14" hidden="1" x14ac:dyDescent="0.35">
      <c r="A119" s="1">
        <v>45518</v>
      </c>
      <c r="B119" t="s">
        <v>8</v>
      </c>
      <c r="C119" t="s">
        <v>9</v>
      </c>
      <c r="D119" t="s">
        <v>13</v>
      </c>
      <c r="E119" t="s">
        <v>11</v>
      </c>
      <c r="F119">
        <v>85</v>
      </c>
      <c r="G119">
        <v>48</v>
      </c>
      <c r="H119" s="2">
        <v>280.73723502779626</v>
      </c>
      <c r="I119" s="2">
        <f t="shared" si="6"/>
        <v>5.8486923964124218</v>
      </c>
      <c r="J119">
        <f t="shared" si="10"/>
        <v>2.125</v>
      </c>
      <c r="K119">
        <f t="shared" si="11"/>
        <v>0.21249999999999999</v>
      </c>
      <c r="L119">
        <f t="shared" si="7"/>
        <v>17.523258336058454</v>
      </c>
      <c r="M119" s="2">
        <f t="shared" si="8"/>
        <v>3.646366562806576</v>
      </c>
      <c r="N119" s="2">
        <f t="shared" si="9"/>
        <v>175.02559501471563</v>
      </c>
    </row>
    <row r="120" spans="1:14" hidden="1" x14ac:dyDescent="0.35">
      <c r="A120" s="1">
        <v>45519</v>
      </c>
      <c r="B120" t="s">
        <v>8</v>
      </c>
      <c r="C120" t="s">
        <v>9</v>
      </c>
      <c r="D120" t="s">
        <v>13</v>
      </c>
      <c r="E120" t="s">
        <v>11</v>
      </c>
      <c r="F120">
        <v>80</v>
      </c>
      <c r="G120">
        <v>45</v>
      </c>
      <c r="H120" s="2">
        <v>244.72631631760515</v>
      </c>
      <c r="I120" s="2">
        <f t="shared" si="6"/>
        <v>5.4383625848356703</v>
      </c>
      <c r="J120">
        <f t="shared" si="10"/>
        <v>2</v>
      </c>
      <c r="K120">
        <f t="shared" si="11"/>
        <v>0.2</v>
      </c>
      <c r="L120">
        <f t="shared" si="7"/>
        <v>17.19181292417835</v>
      </c>
      <c r="M120" s="2">
        <f t="shared" si="8"/>
        <v>3.2691812924178349</v>
      </c>
      <c r="N120" s="2">
        <f t="shared" si="9"/>
        <v>147.11315815880258</v>
      </c>
    </row>
    <row r="121" spans="1:14" hidden="1" x14ac:dyDescent="0.35">
      <c r="A121" s="1">
        <v>45520</v>
      </c>
      <c r="B121" t="s">
        <v>8</v>
      </c>
      <c r="C121" t="s">
        <v>9</v>
      </c>
      <c r="D121" t="s">
        <v>13</v>
      </c>
      <c r="E121" t="s">
        <v>11</v>
      </c>
      <c r="F121">
        <v>60</v>
      </c>
      <c r="G121">
        <v>70</v>
      </c>
      <c r="H121" s="2">
        <v>283.24128440861807</v>
      </c>
      <c r="I121" s="2">
        <f t="shared" si="6"/>
        <v>4.0463040629802585</v>
      </c>
      <c r="J121">
        <f t="shared" si="10"/>
        <v>1.5</v>
      </c>
      <c r="K121">
        <f t="shared" si="11"/>
        <v>0.15</v>
      </c>
      <c r="L121">
        <f t="shared" si="7"/>
        <v>16.975360419868391</v>
      </c>
      <c r="M121" s="2">
        <f t="shared" si="8"/>
        <v>1.898768020993419</v>
      </c>
      <c r="N121" s="2">
        <f t="shared" si="9"/>
        <v>132.91376146953934</v>
      </c>
    </row>
    <row r="122" spans="1:14" hidden="1" x14ac:dyDescent="0.35">
      <c r="A122" s="1">
        <v>45523</v>
      </c>
      <c r="B122" t="s">
        <v>8</v>
      </c>
      <c r="C122" t="s">
        <v>9</v>
      </c>
      <c r="D122" t="s">
        <v>13</v>
      </c>
      <c r="E122" t="s">
        <v>11</v>
      </c>
      <c r="F122">
        <v>100</v>
      </c>
      <c r="G122">
        <v>34</v>
      </c>
      <c r="H122" s="2">
        <v>221.4398573674566</v>
      </c>
      <c r="I122" s="2">
        <f t="shared" si="6"/>
        <v>6.5129369813957823</v>
      </c>
      <c r="J122">
        <f t="shared" si="10"/>
        <v>2.5</v>
      </c>
      <c r="K122">
        <f t="shared" si="11"/>
        <v>0.25</v>
      </c>
      <c r="L122">
        <f t="shared" si="7"/>
        <v>16.051747925583129</v>
      </c>
      <c r="M122" s="2">
        <f t="shared" si="8"/>
        <v>4.457762188837469</v>
      </c>
      <c r="N122" s="2">
        <f t="shared" si="9"/>
        <v>151.56391442047394</v>
      </c>
    </row>
    <row r="123" spans="1:14" hidden="1" x14ac:dyDescent="0.35">
      <c r="A123" s="1">
        <v>45524</v>
      </c>
      <c r="B123" t="s">
        <v>8</v>
      </c>
      <c r="C123" t="s">
        <v>9</v>
      </c>
      <c r="D123" t="s">
        <v>13</v>
      </c>
      <c r="E123" t="s">
        <v>11</v>
      </c>
      <c r="F123">
        <v>55</v>
      </c>
      <c r="G123">
        <v>74</v>
      </c>
      <c r="H123" s="2">
        <v>273.73365087498394</v>
      </c>
      <c r="I123" s="2">
        <f t="shared" si="6"/>
        <v>3.6991033902024855</v>
      </c>
      <c r="J123">
        <f t="shared" si="10"/>
        <v>1.375</v>
      </c>
      <c r="K123">
        <f t="shared" si="11"/>
        <v>0.13750000000000001</v>
      </c>
      <c r="L123">
        <f t="shared" si="7"/>
        <v>16.902570110563531</v>
      </c>
      <c r="M123" s="2">
        <f t="shared" si="8"/>
        <v>1.5588463791461322</v>
      </c>
      <c r="N123" s="2">
        <f t="shared" si="9"/>
        <v>115.35463205681378</v>
      </c>
    </row>
    <row r="124" spans="1:14" hidden="1" x14ac:dyDescent="0.35">
      <c r="A124" s="1">
        <v>45525</v>
      </c>
      <c r="B124" t="s">
        <v>8</v>
      </c>
      <c r="C124" t="s">
        <v>9</v>
      </c>
      <c r="D124" t="s">
        <v>13</v>
      </c>
      <c r="E124" t="s">
        <v>11</v>
      </c>
      <c r="F124">
        <v>75</v>
      </c>
      <c r="G124">
        <v>59</v>
      </c>
      <c r="H124" s="2">
        <v>295.54248119916781</v>
      </c>
      <c r="I124" s="2">
        <f t="shared" si="6"/>
        <v>5.0091945965960649</v>
      </c>
      <c r="J124">
        <f t="shared" si="10"/>
        <v>1.875</v>
      </c>
      <c r="K124">
        <f t="shared" si="11"/>
        <v>0.1875</v>
      </c>
      <c r="L124">
        <f t="shared" si="7"/>
        <v>16.715704515179013</v>
      </c>
      <c r="M124" s="2">
        <f t="shared" si="8"/>
        <v>2.8876241450781635</v>
      </c>
      <c r="N124" s="2">
        <f t="shared" si="9"/>
        <v>170.36982455961163</v>
      </c>
    </row>
    <row r="125" spans="1:14" hidden="1" x14ac:dyDescent="0.35">
      <c r="A125" s="1">
        <v>45526</v>
      </c>
      <c r="B125" t="s">
        <v>8</v>
      </c>
      <c r="C125" t="s">
        <v>9</v>
      </c>
      <c r="D125" t="s">
        <v>13</v>
      </c>
      <c r="E125" t="s">
        <v>11</v>
      </c>
      <c r="F125">
        <v>100</v>
      </c>
      <c r="G125">
        <v>30</v>
      </c>
      <c r="H125" s="2">
        <v>204.43757038043844</v>
      </c>
      <c r="I125" s="2">
        <f t="shared" si="6"/>
        <v>6.8145856793479478</v>
      </c>
      <c r="J125">
        <f t="shared" si="10"/>
        <v>2.5</v>
      </c>
      <c r="K125">
        <f t="shared" si="11"/>
        <v>0.25</v>
      </c>
      <c r="L125">
        <f t="shared" si="7"/>
        <v>17.258342717391791</v>
      </c>
      <c r="M125" s="2">
        <f t="shared" si="8"/>
        <v>4.6387514076087681</v>
      </c>
      <c r="N125" s="2">
        <f t="shared" si="9"/>
        <v>139.16254222826305</v>
      </c>
    </row>
    <row r="126" spans="1:14" hidden="1" x14ac:dyDescent="0.35">
      <c r="A126" s="1">
        <v>45527</v>
      </c>
      <c r="B126" t="s">
        <v>8</v>
      </c>
      <c r="C126" t="s">
        <v>9</v>
      </c>
      <c r="D126" t="s">
        <v>13</v>
      </c>
      <c r="E126" t="s">
        <v>11</v>
      </c>
      <c r="F126">
        <v>80</v>
      </c>
      <c r="G126">
        <v>53</v>
      </c>
      <c r="H126" s="2">
        <v>285.58036821861714</v>
      </c>
      <c r="I126" s="2">
        <f t="shared" si="6"/>
        <v>5.3883088343135306</v>
      </c>
      <c r="J126">
        <f t="shared" si="10"/>
        <v>2</v>
      </c>
      <c r="K126">
        <f t="shared" si="11"/>
        <v>0.2</v>
      </c>
      <c r="L126">
        <f t="shared" si="7"/>
        <v>16.941544171567653</v>
      </c>
      <c r="M126" s="2">
        <f t="shared" si="8"/>
        <v>3.2441544171567651</v>
      </c>
      <c r="N126" s="2">
        <f t="shared" si="9"/>
        <v>171.94018410930855</v>
      </c>
    </row>
    <row r="127" spans="1:14" hidden="1" x14ac:dyDescent="0.35">
      <c r="A127" s="1">
        <v>45530</v>
      </c>
      <c r="B127" t="s">
        <v>8</v>
      </c>
      <c r="C127" t="s">
        <v>9</v>
      </c>
      <c r="D127" t="s">
        <v>13</v>
      </c>
      <c r="E127" t="s">
        <v>11</v>
      </c>
      <c r="F127">
        <v>100</v>
      </c>
      <c r="G127">
        <v>25</v>
      </c>
      <c r="H127" s="2">
        <v>172.95405212332227</v>
      </c>
      <c r="I127" s="2">
        <f t="shared" si="6"/>
        <v>6.9181620849328906</v>
      </c>
      <c r="J127">
        <f t="shared" si="10"/>
        <v>2.5</v>
      </c>
      <c r="K127">
        <f t="shared" si="11"/>
        <v>0.25</v>
      </c>
      <c r="L127">
        <f t="shared" si="7"/>
        <v>17.672648339731563</v>
      </c>
      <c r="M127" s="2">
        <f t="shared" si="8"/>
        <v>4.7008972509597342</v>
      </c>
      <c r="N127" s="2">
        <f t="shared" si="9"/>
        <v>117.52243127399336</v>
      </c>
    </row>
    <row r="128" spans="1:14" hidden="1" x14ac:dyDescent="0.35">
      <c r="A128" s="1">
        <v>45531</v>
      </c>
      <c r="B128" t="s">
        <v>8</v>
      </c>
      <c r="C128" t="s">
        <v>9</v>
      </c>
      <c r="D128" t="s">
        <v>13</v>
      </c>
      <c r="E128" t="s">
        <v>11</v>
      </c>
      <c r="F128">
        <v>100</v>
      </c>
      <c r="G128">
        <v>27</v>
      </c>
      <c r="H128" s="2">
        <v>184.02090708145082</v>
      </c>
      <c r="I128" s="2">
        <f t="shared" si="6"/>
        <v>6.8155891511648452</v>
      </c>
      <c r="J128">
        <f t="shared" si="10"/>
        <v>2.5</v>
      </c>
      <c r="K128">
        <f t="shared" si="11"/>
        <v>0.25</v>
      </c>
      <c r="L128">
        <f t="shared" si="7"/>
        <v>17.262356604659381</v>
      </c>
      <c r="M128" s="2">
        <f t="shared" si="8"/>
        <v>4.6393534906989071</v>
      </c>
      <c r="N128" s="2">
        <f t="shared" si="9"/>
        <v>125.2625442488705</v>
      </c>
    </row>
    <row r="129" spans="1:14" hidden="1" x14ac:dyDescent="0.35">
      <c r="A129" s="1">
        <v>45532</v>
      </c>
      <c r="B129" t="s">
        <v>8</v>
      </c>
      <c r="C129" t="s">
        <v>9</v>
      </c>
      <c r="D129" t="s">
        <v>13</v>
      </c>
      <c r="E129" t="s">
        <v>11</v>
      </c>
      <c r="F129">
        <v>100</v>
      </c>
      <c r="G129">
        <v>29</v>
      </c>
      <c r="H129" s="2">
        <v>196.35985376057758</v>
      </c>
      <c r="I129" s="2">
        <f t="shared" si="6"/>
        <v>6.7710294400199169</v>
      </c>
      <c r="J129">
        <f t="shared" si="10"/>
        <v>2.5</v>
      </c>
      <c r="K129">
        <f t="shared" si="11"/>
        <v>0.25</v>
      </c>
      <c r="L129">
        <f t="shared" si="7"/>
        <v>17.084117760079668</v>
      </c>
      <c r="M129" s="2">
        <f t="shared" si="8"/>
        <v>4.6126176640119496</v>
      </c>
      <c r="N129" s="2">
        <f t="shared" si="9"/>
        <v>133.76591225634655</v>
      </c>
    </row>
    <row r="130" spans="1:14" hidden="1" x14ac:dyDescent="0.35">
      <c r="A130" s="1">
        <v>45533</v>
      </c>
      <c r="B130" t="s">
        <v>8</v>
      </c>
      <c r="C130" t="s">
        <v>9</v>
      </c>
      <c r="D130" t="s">
        <v>13</v>
      </c>
      <c r="E130" t="s">
        <v>11</v>
      </c>
      <c r="F130">
        <v>100</v>
      </c>
      <c r="G130">
        <v>25</v>
      </c>
      <c r="H130" s="2">
        <v>173.02829398045347</v>
      </c>
      <c r="I130" s="2">
        <f t="shared" si="6"/>
        <v>6.9211317592181389</v>
      </c>
      <c r="J130">
        <f t="shared" si="10"/>
        <v>2.5</v>
      </c>
      <c r="K130">
        <f t="shared" si="11"/>
        <v>0.25</v>
      </c>
      <c r="L130">
        <f t="shared" si="7"/>
        <v>17.684527036872556</v>
      </c>
      <c r="M130" s="2">
        <f t="shared" si="8"/>
        <v>4.7026790555308828</v>
      </c>
      <c r="N130" s="2">
        <f t="shared" si="9"/>
        <v>117.56697638827207</v>
      </c>
    </row>
    <row r="131" spans="1:14" hidden="1" x14ac:dyDescent="0.35">
      <c r="A131" s="1">
        <v>45534</v>
      </c>
      <c r="B131" t="s">
        <v>8</v>
      </c>
      <c r="C131" t="s">
        <v>9</v>
      </c>
      <c r="D131" t="s">
        <v>13</v>
      </c>
      <c r="E131" t="s">
        <v>11</v>
      </c>
      <c r="F131">
        <v>75</v>
      </c>
      <c r="G131">
        <v>60</v>
      </c>
      <c r="H131" s="2">
        <v>302.79246373946546</v>
      </c>
      <c r="I131" s="2">
        <f t="shared" ref="I131:I194" si="12">H131/G131</f>
        <v>5.0465410623244242</v>
      </c>
      <c r="J131">
        <f t="shared" si="10"/>
        <v>1.875</v>
      </c>
      <c r="K131">
        <f t="shared" si="11"/>
        <v>0.1875</v>
      </c>
      <c r="L131">
        <f t="shared" ref="L131:L194" si="13">(I131-J131)/K131</f>
        <v>16.914885665730264</v>
      </c>
      <c r="M131" s="2">
        <f t="shared" ref="M131:M194" si="14">I131-0.45-(0.1*L131)</f>
        <v>2.9050524957513977</v>
      </c>
      <c r="N131" s="2">
        <f t="shared" ref="N131:N194" si="15">M131*G131</f>
        <v>174.30314974508386</v>
      </c>
    </row>
    <row r="132" spans="1:14" hidden="1" x14ac:dyDescent="0.35">
      <c r="A132" s="1">
        <v>45446</v>
      </c>
      <c r="B132" t="s">
        <v>9</v>
      </c>
      <c r="C132" t="s">
        <v>8</v>
      </c>
      <c r="D132" t="s">
        <v>10</v>
      </c>
      <c r="E132" t="s">
        <v>12</v>
      </c>
      <c r="F132">
        <v>100</v>
      </c>
      <c r="G132">
        <v>79</v>
      </c>
      <c r="H132" s="2">
        <v>930.44726300914829</v>
      </c>
      <c r="I132" s="2">
        <f t="shared" si="12"/>
        <v>11.777813455812003</v>
      </c>
      <c r="J132">
        <f t="shared" ref="J132:J195" si="16">5*(F132*0.01)</f>
        <v>5</v>
      </c>
      <c r="K132">
        <f t="shared" ref="K132:K195" si="17">0.4*(F132*0.01)</f>
        <v>0.4</v>
      </c>
      <c r="L132">
        <f t="shared" si="13"/>
        <v>16.944533639530007</v>
      </c>
      <c r="M132" s="2">
        <f t="shared" si="14"/>
        <v>9.6333600918590037</v>
      </c>
      <c r="N132" s="2">
        <f t="shared" si="15"/>
        <v>761.03544725686129</v>
      </c>
    </row>
    <row r="133" spans="1:14" hidden="1" x14ac:dyDescent="0.35">
      <c r="A133" s="1">
        <v>45447</v>
      </c>
      <c r="B133" t="s">
        <v>9</v>
      </c>
      <c r="C133" t="s">
        <v>8</v>
      </c>
      <c r="D133" t="s">
        <v>10</v>
      </c>
      <c r="E133" t="s">
        <v>12</v>
      </c>
      <c r="F133">
        <v>80</v>
      </c>
      <c r="G133">
        <v>103</v>
      </c>
      <c r="H133" s="2">
        <v>971.80393753917394</v>
      </c>
      <c r="I133" s="2">
        <f t="shared" si="12"/>
        <v>9.4349896848463484</v>
      </c>
      <c r="J133">
        <f t="shared" si="16"/>
        <v>4</v>
      </c>
      <c r="K133">
        <f t="shared" si="17"/>
        <v>0.32000000000000006</v>
      </c>
      <c r="L133">
        <f t="shared" si="13"/>
        <v>16.984342765144834</v>
      </c>
      <c r="M133" s="2">
        <f t="shared" si="14"/>
        <v>7.286555408331866</v>
      </c>
      <c r="N133" s="2">
        <f t="shared" si="15"/>
        <v>750.51520705818223</v>
      </c>
    </row>
    <row r="134" spans="1:14" hidden="1" x14ac:dyDescent="0.35">
      <c r="A134" s="1">
        <v>45448</v>
      </c>
      <c r="B134" t="s">
        <v>9</v>
      </c>
      <c r="C134" t="s">
        <v>8</v>
      </c>
      <c r="D134" t="s">
        <v>10</v>
      </c>
      <c r="E134" t="s">
        <v>12</v>
      </c>
      <c r="F134">
        <v>120</v>
      </c>
      <c r="G134">
        <v>55</v>
      </c>
      <c r="H134" s="2">
        <v>780.85331541237235</v>
      </c>
      <c r="I134" s="2">
        <f t="shared" si="12"/>
        <v>14.197333007497679</v>
      </c>
      <c r="J134">
        <f t="shared" si="16"/>
        <v>6</v>
      </c>
      <c r="K134">
        <f t="shared" si="17"/>
        <v>0.48</v>
      </c>
      <c r="L134">
        <f t="shared" si="13"/>
        <v>17.077777098953501</v>
      </c>
      <c r="M134" s="2">
        <f t="shared" si="14"/>
        <v>12.03955529760233</v>
      </c>
      <c r="N134" s="2">
        <f t="shared" si="15"/>
        <v>662.17554136812817</v>
      </c>
    </row>
    <row r="135" spans="1:14" hidden="1" x14ac:dyDescent="0.35">
      <c r="A135" s="1">
        <v>45449</v>
      </c>
      <c r="B135" t="s">
        <v>9</v>
      </c>
      <c r="C135" t="s">
        <v>8</v>
      </c>
      <c r="D135" t="s">
        <v>10</v>
      </c>
      <c r="E135" t="s">
        <v>12</v>
      </c>
      <c r="F135">
        <v>80</v>
      </c>
      <c r="G135">
        <v>117</v>
      </c>
      <c r="H135" s="2">
        <v>1106.931498819034</v>
      </c>
      <c r="I135" s="2">
        <f t="shared" si="12"/>
        <v>9.4609529813592648</v>
      </c>
      <c r="J135">
        <f t="shared" si="16"/>
        <v>4</v>
      </c>
      <c r="K135">
        <f t="shared" si="17"/>
        <v>0.32000000000000006</v>
      </c>
      <c r="L135">
        <f t="shared" si="13"/>
        <v>17.065478066747698</v>
      </c>
      <c r="M135" s="2">
        <f t="shared" si="14"/>
        <v>7.3044051746844953</v>
      </c>
      <c r="N135" s="2">
        <f t="shared" si="15"/>
        <v>854.61540543808599</v>
      </c>
    </row>
    <row r="136" spans="1:14" hidden="1" x14ac:dyDescent="0.35">
      <c r="A136" s="1">
        <v>45450</v>
      </c>
      <c r="B136" t="s">
        <v>9</v>
      </c>
      <c r="C136" t="s">
        <v>8</v>
      </c>
      <c r="D136" t="s">
        <v>10</v>
      </c>
      <c r="E136" t="s">
        <v>12</v>
      </c>
      <c r="F136">
        <v>100</v>
      </c>
      <c r="G136">
        <v>104</v>
      </c>
      <c r="H136" s="2">
        <v>1226.0923257002205</v>
      </c>
      <c r="I136" s="2">
        <f t="shared" si="12"/>
        <v>11.789349285579043</v>
      </c>
      <c r="J136">
        <f t="shared" si="16"/>
        <v>5</v>
      </c>
      <c r="K136">
        <f t="shared" si="17"/>
        <v>0.4</v>
      </c>
      <c r="L136">
        <f t="shared" si="13"/>
        <v>16.973373213947607</v>
      </c>
      <c r="M136" s="2">
        <f t="shared" si="14"/>
        <v>9.6420119641842827</v>
      </c>
      <c r="N136" s="2">
        <f t="shared" si="15"/>
        <v>1002.7692442751654</v>
      </c>
    </row>
    <row r="137" spans="1:14" hidden="1" x14ac:dyDescent="0.35">
      <c r="A137" s="1">
        <v>45453</v>
      </c>
      <c r="B137" t="s">
        <v>9</v>
      </c>
      <c r="C137" t="s">
        <v>8</v>
      </c>
      <c r="D137" t="s">
        <v>10</v>
      </c>
      <c r="E137" t="s">
        <v>12</v>
      </c>
      <c r="F137">
        <v>80</v>
      </c>
      <c r="G137">
        <v>125</v>
      </c>
      <c r="H137" s="2">
        <v>1174.7829916479377</v>
      </c>
      <c r="I137" s="2">
        <f t="shared" si="12"/>
        <v>9.3982639331835021</v>
      </c>
      <c r="J137">
        <f t="shared" si="16"/>
        <v>4</v>
      </c>
      <c r="K137">
        <f t="shared" si="17"/>
        <v>0.32000000000000006</v>
      </c>
      <c r="L137">
        <f t="shared" si="13"/>
        <v>16.869574791198442</v>
      </c>
      <c r="M137" s="2">
        <f t="shared" si="14"/>
        <v>7.2613064540636589</v>
      </c>
      <c r="N137" s="2">
        <f t="shared" si="15"/>
        <v>907.66330675795734</v>
      </c>
    </row>
    <row r="138" spans="1:14" hidden="1" x14ac:dyDescent="0.35">
      <c r="A138" s="1">
        <v>45454</v>
      </c>
      <c r="B138" t="s">
        <v>9</v>
      </c>
      <c r="C138" t="s">
        <v>8</v>
      </c>
      <c r="D138" t="s">
        <v>10</v>
      </c>
      <c r="E138" t="s">
        <v>12</v>
      </c>
      <c r="F138">
        <v>75</v>
      </c>
      <c r="G138">
        <v>117</v>
      </c>
      <c r="H138" s="2">
        <v>1034.6999741064715</v>
      </c>
      <c r="I138" s="2">
        <f t="shared" si="12"/>
        <v>8.8435895222775347</v>
      </c>
      <c r="J138">
        <f t="shared" si="16"/>
        <v>3.75</v>
      </c>
      <c r="K138">
        <f t="shared" si="17"/>
        <v>0.30000000000000004</v>
      </c>
      <c r="L138">
        <f t="shared" si="13"/>
        <v>16.978631740925113</v>
      </c>
      <c r="M138" s="2">
        <f t="shared" si="14"/>
        <v>6.6957263481850244</v>
      </c>
      <c r="N138" s="2">
        <f t="shared" si="15"/>
        <v>783.39998273764786</v>
      </c>
    </row>
    <row r="139" spans="1:14" hidden="1" x14ac:dyDescent="0.35">
      <c r="A139" s="1">
        <v>45455</v>
      </c>
      <c r="B139" t="s">
        <v>9</v>
      </c>
      <c r="C139" t="s">
        <v>8</v>
      </c>
      <c r="D139" t="s">
        <v>10</v>
      </c>
      <c r="E139" t="s">
        <v>12</v>
      </c>
      <c r="F139">
        <v>105</v>
      </c>
      <c r="G139">
        <v>74</v>
      </c>
      <c r="H139" s="2">
        <v>914.92511448651135</v>
      </c>
      <c r="I139" s="2">
        <f t="shared" si="12"/>
        <v>12.363852898466369</v>
      </c>
      <c r="J139">
        <f t="shared" si="16"/>
        <v>5.25</v>
      </c>
      <c r="K139">
        <f t="shared" si="17"/>
        <v>0.42000000000000004</v>
      </c>
      <c r="L139">
        <f t="shared" si="13"/>
        <v>16.937744996348496</v>
      </c>
      <c r="M139" s="2">
        <f t="shared" si="14"/>
        <v>10.22007839883152</v>
      </c>
      <c r="N139" s="2">
        <f t="shared" si="15"/>
        <v>756.28580151353242</v>
      </c>
    </row>
    <row r="140" spans="1:14" hidden="1" x14ac:dyDescent="0.35">
      <c r="A140" s="1">
        <v>45456</v>
      </c>
      <c r="B140" t="s">
        <v>9</v>
      </c>
      <c r="C140" t="s">
        <v>8</v>
      </c>
      <c r="D140" t="s">
        <v>10</v>
      </c>
      <c r="E140" t="s">
        <v>12</v>
      </c>
      <c r="F140">
        <v>70</v>
      </c>
      <c r="G140">
        <v>159</v>
      </c>
      <c r="H140" s="2">
        <v>1311.3187945840577</v>
      </c>
      <c r="I140" s="2">
        <f t="shared" si="12"/>
        <v>8.247288016251936</v>
      </c>
      <c r="J140">
        <f t="shared" si="16"/>
        <v>3.5000000000000004</v>
      </c>
      <c r="K140">
        <f t="shared" si="17"/>
        <v>0.28000000000000003</v>
      </c>
      <c r="L140">
        <f t="shared" si="13"/>
        <v>16.954600058042626</v>
      </c>
      <c r="M140" s="2">
        <f t="shared" si="14"/>
        <v>6.1018280104476732</v>
      </c>
      <c r="N140" s="2">
        <f t="shared" si="15"/>
        <v>970.19065366118002</v>
      </c>
    </row>
    <row r="141" spans="1:14" hidden="1" x14ac:dyDescent="0.35">
      <c r="A141" s="1">
        <v>45457</v>
      </c>
      <c r="B141" t="s">
        <v>9</v>
      </c>
      <c r="C141" t="s">
        <v>8</v>
      </c>
      <c r="D141" t="s">
        <v>10</v>
      </c>
      <c r="E141" t="s">
        <v>12</v>
      </c>
      <c r="F141">
        <v>90</v>
      </c>
      <c r="G141">
        <v>87</v>
      </c>
      <c r="H141" s="2">
        <v>921.80551399212777</v>
      </c>
      <c r="I141" s="2">
        <f t="shared" si="12"/>
        <v>10.595465678070434</v>
      </c>
      <c r="J141">
        <f t="shared" si="16"/>
        <v>4.5</v>
      </c>
      <c r="K141">
        <f t="shared" si="17"/>
        <v>0.36000000000000004</v>
      </c>
      <c r="L141">
        <f t="shared" si="13"/>
        <v>16.931849105751205</v>
      </c>
      <c r="M141" s="2">
        <f t="shared" si="14"/>
        <v>8.4522807674953135</v>
      </c>
      <c r="N141" s="2">
        <f t="shared" si="15"/>
        <v>735.34842677209224</v>
      </c>
    </row>
    <row r="142" spans="1:14" hidden="1" x14ac:dyDescent="0.35">
      <c r="A142" s="1">
        <v>45460</v>
      </c>
      <c r="B142" t="s">
        <v>9</v>
      </c>
      <c r="C142" t="s">
        <v>8</v>
      </c>
      <c r="D142" t="s">
        <v>10</v>
      </c>
      <c r="E142" t="s">
        <v>12</v>
      </c>
      <c r="F142">
        <v>125</v>
      </c>
      <c r="G142">
        <v>50</v>
      </c>
      <c r="H142" s="2">
        <v>741.73196501508482</v>
      </c>
      <c r="I142" s="2">
        <f t="shared" si="12"/>
        <v>14.834639300301696</v>
      </c>
      <c r="J142">
        <f t="shared" si="16"/>
        <v>6.25</v>
      </c>
      <c r="K142">
        <f t="shared" si="17"/>
        <v>0.5</v>
      </c>
      <c r="L142">
        <f t="shared" si="13"/>
        <v>17.169278600603391</v>
      </c>
      <c r="M142" s="2">
        <f t="shared" si="14"/>
        <v>12.667711440241357</v>
      </c>
      <c r="N142" s="2">
        <f t="shared" si="15"/>
        <v>633.38557201206788</v>
      </c>
    </row>
    <row r="143" spans="1:14" hidden="1" x14ac:dyDescent="0.35">
      <c r="A143" s="1">
        <v>45461</v>
      </c>
      <c r="B143" t="s">
        <v>9</v>
      </c>
      <c r="C143" t="s">
        <v>8</v>
      </c>
      <c r="D143" t="s">
        <v>10</v>
      </c>
      <c r="E143" t="s">
        <v>12</v>
      </c>
      <c r="F143">
        <v>125</v>
      </c>
      <c r="G143">
        <v>47</v>
      </c>
      <c r="H143" s="2">
        <v>691.38523976319107</v>
      </c>
      <c r="I143" s="2">
        <f t="shared" si="12"/>
        <v>14.71032425028066</v>
      </c>
      <c r="J143">
        <f t="shared" si="16"/>
        <v>6.25</v>
      </c>
      <c r="K143">
        <f t="shared" si="17"/>
        <v>0.5</v>
      </c>
      <c r="L143">
        <f t="shared" si="13"/>
        <v>16.92064850056132</v>
      </c>
      <c r="M143" s="2">
        <f t="shared" si="14"/>
        <v>12.568259400224528</v>
      </c>
      <c r="N143" s="2">
        <f t="shared" si="15"/>
        <v>590.70819181055288</v>
      </c>
    </row>
    <row r="144" spans="1:14" hidden="1" x14ac:dyDescent="0.35">
      <c r="A144" s="1">
        <v>45462</v>
      </c>
      <c r="B144" t="s">
        <v>9</v>
      </c>
      <c r="C144" t="s">
        <v>8</v>
      </c>
      <c r="D144" t="s">
        <v>10</v>
      </c>
      <c r="E144" t="s">
        <v>12</v>
      </c>
      <c r="F144">
        <v>65</v>
      </c>
      <c r="G144">
        <v>145</v>
      </c>
      <c r="H144" s="2">
        <v>1104.9353281164674</v>
      </c>
      <c r="I144" s="2">
        <f t="shared" si="12"/>
        <v>7.6202436421825341</v>
      </c>
      <c r="J144">
        <f t="shared" si="16"/>
        <v>3.25</v>
      </c>
      <c r="K144">
        <f t="shared" si="17"/>
        <v>0.26</v>
      </c>
      <c r="L144">
        <f t="shared" si="13"/>
        <v>16.808629393009745</v>
      </c>
      <c r="M144" s="2">
        <f t="shared" si="14"/>
        <v>5.4893807028815598</v>
      </c>
      <c r="N144" s="2">
        <f t="shared" si="15"/>
        <v>795.96020191782611</v>
      </c>
    </row>
    <row r="145" spans="1:14" hidden="1" x14ac:dyDescent="0.35">
      <c r="A145" s="1">
        <v>45463</v>
      </c>
      <c r="B145" t="s">
        <v>9</v>
      </c>
      <c r="C145" t="s">
        <v>8</v>
      </c>
      <c r="D145" t="s">
        <v>10</v>
      </c>
      <c r="E145" t="s">
        <v>12</v>
      </c>
      <c r="F145">
        <v>140</v>
      </c>
      <c r="G145">
        <v>49</v>
      </c>
      <c r="H145" s="2">
        <v>812.39376215253856</v>
      </c>
      <c r="I145" s="2">
        <f t="shared" si="12"/>
        <v>16.579464533725275</v>
      </c>
      <c r="J145">
        <f t="shared" si="16"/>
        <v>7.0000000000000009</v>
      </c>
      <c r="K145">
        <f t="shared" si="17"/>
        <v>0.56000000000000005</v>
      </c>
      <c r="L145">
        <f t="shared" si="13"/>
        <v>17.106186667366561</v>
      </c>
      <c r="M145" s="2">
        <f t="shared" si="14"/>
        <v>14.418845866988619</v>
      </c>
      <c r="N145" s="2">
        <f t="shared" si="15"/>
        <v>706.52344748244229</v>
      </c>
    </row>
    <row r="146" spans="1:14" hidden="1" x14ac:dyDescent="0.35">
      <c r="A146" s="1">
        <v>45464</v>
      </c>
      <c r="B146" t="s">
        <v>9</v>
      </c>
      <c r="C146" t="s">
        <v>8</v>
      </c>
      <c r="D146" t="s">
        <v>10</v>
      </c>
      <c r="E146" t="s">
        <v>12</v>
      </c>
      <c r="F146">
        <v>60</v>
      </c>
      <c r="G146">
        <v>143</v>
      </c>
      <c r="H146" s="2">
        <v>1010.6250833156556</v>
      </c>
      <c r="I146" s="2">
        <f t="shared" si="12"/>
        <v>7.0673082749346543</v>
      </c>
      <c r="J146">
        <f t="shared" si="16"/>
        <v>3</v>
      </c>
      <c r="K146">
        <f t="shared" si="17"/>
        <v>0.24</v>
      </c>
      <c r="L146">
        <f t="shared" si="13"/>
        <v>16.947117812227727</v>
      </c>
      <c r="M146" s="2">
        <f t="shared" si="14"/>
        <v>4.9225964937118816</v>
      </c>
      <c r="N146" s="2">
        <f t="shared" si="15"/>
        <v>703.9312986007991</v>
      </c>
    </row>
    <row r="147" spans="1:14" hidden="1" x14ac:dyDescent="0.35">
      <c r="A147" s="1">
        <v>45467</v>
      </c>
      <c r="B147" t="s">
        <v>9</v>
      </c>
      <c r="C147" t="s">
        <v>8</v>
      </c>
      <c r="D147" t="s">
        <v>10</v>
      </c>
      <c r="E147" t="s">
        <v>12</v>
      </c>
      <c r="F147">
        <v>70</v>
      </c>
      <c r="G147">
        <v>151</v>
      </c>
      <c r="H147" s="2">
        <v>1248.7171070479594</v>
      </c>
      <c r="I147" s="2">
        <f t="shared" si="12"/>
        <v>8.2696497155494004</v>
      </c>
      <c r="J147">
        <f t="shared" si="16"/>
        <v>3.5000000000000004</v>
      </c>
      <c r="K147">
        <f t="shared" si="17"/>
        <v>0.28000000000000003</v>
      </c>
      <c r="L147">
        <f t="shared" si="13"/>
        <v>17.034463269819284</v>
      </c>
      <c r="M147" s="2">
        <f t="shared" si="14"/>
        <v>6.116203388567472</v>
      </c>
      <c r="N147" s="2">
        <f t="shared" si="15"/>
        <v>923.54671167368826</v>
      </c>
    </row>
    <row r="148" spans="1:14" hidden="1" x14ac:dyDescent="0.35">
      <c r="A148" s="1">
        <v>45468</v>
      </c>
      <c r="B148" t="s">
        <v>9</v>
      </c>
      <c r="C148" t="s">
        <v>8</v>
      </c>
      <c r="D148" t="s">
        <v>10</v>
      </c>
      <c r="E148" t="s">
        <v>12</v>
      </c>
      <c r="F148">
        <v>85</v>
      </c>
      <c r="G148">
        <v>112</v>
      </c>
      <c r="H148" s="2">
        <v>1128.1956922749007</v>
      </c>
      <c r="I148" s="2">
        <f t="shared" si="12"/>
        <v>10.073175823883043</v>
      </c>
      <c r="J148">
        <f t="shared" si="16"/>
        <v>4.25</v>
      </c>
      <c r="K148">
        <f t="shared" si="17"/>
        <v>0.34</v>
      </c>
      <c r="L148">
        <f t="shared" si="13"/>
        <v>17.126987717303066</v>
      </c>
      <c r="M148" s="2">
        <f t="shared" si="14"/>
        <v>7.9104770521527366</v>
      </c>
      <c r="N148" s="2">
        <f t="shared" si="15"/>
        <v>885.97342984110651</v>
      </c>
    </row>
    <row r="149" spans="1:14" hidden="1" x14ac:dyDescent="0.35">
      <c r="A149" s="1">
        <v>45469</v>
      </c>
      <c r="B149" t="s">
        <v>9</v>
      </c>
      <c r="C149" t="s">
        <v>8</v>
      </c>
      <c r="D149" t="s">
        <v>10</v>
      </c>
      <c r="E149" t="s">
        <v>12</v>
      </c>
      <c r="F149">
        <v>100</v>
      </c>
      <c r="G149">
        <v>78</v>
      </c>
      <c r="H149" s="2">
        <v>917.58799366261508</v>
      </c>
      <c r="I149" s="2">
        <f t="shared" si="12"/>
        <v>11.763948636700194</v>
      </c>
      <c r="J149">
        <f t="shared" si="16"/>
        <v>5</v>
      </c>
      <c r="K149">
        <f t="shared" si="17"/>
        <v>0.4</v>
      </c>
      <c r="L149">
        <f t="shared" si="13"/>
        <v>16.909871591750484</v>
      </c>
      <c r="M149" s="2">
        <f t="shared" si="14"/>
        <v>9.6229614775251466</v>
      </c>
      <c r="N149" s="2">
        <f t="shared" si="15"/>
        <v>750.59099524696148</v>
      </c>
    </row>
    <row r="150" spans="1:14" hidden="1" x14ac:dyDescent="0.35">
      <c r="A150" s="1">
        <v>45470</v>
      </c>
      <c r="B150" t="s">
        <v>9</v>
      </c>
      <c r="C150" t="s">
        <v>8</v>
      </c>
      <c r="D150" t="s">
        <v>10</v>
      </c>
      <c r="E150" t="s">
        <v>12</v>
      </c>
      <c r="F150">
        <v>120</v>
      </c>
      <c r="G150">
        <v>71</v>
      </c>
      <c r="H150" s="2">
        <v>1003.8234806456621</v>
      </c>
      <c r="I150" s="2">
        <f t="shared" si="12"/>
        <v>14.13835888233327</v>
      </c>
      <c r="J150">
        <f t="shared" si="16"/>
        <v>6</v>
      </c>
      <c r="K150">
        <f t="shared" si="17"/>
        <v>0.48</v>
      </c>
      <c r="L150">
        <f t="shared" si="13"/>
        <v>16.954914338194314</v>
      </c>
      <c r="M150" s="2">
        <f t="shared" si="14"/>
        <v>11.992867448513838</v>
      </c>
      <c r="N150" s="2">
        <f t="shared" si="15"/>
        <v>851.49358884448247</v>
      </c>
    </row>
    <row r="151" spans="1:14" hidden="1" x14ac:dyDescent="0.35">
      <c r="A151" s="1">
        <v>45471</v>
      </c>
      <c r="B151" t="s">
        <v>9</v>
      </c>
      <c r="C151" t="s">
        <v>8</v>
      </c>
      <c r="D151" t="s">
        <v>10</v>
      </c>
      <c r="E151" t="s">
        <v>12</v>
      </c>
      <c r="F151">
        <v>60</v>
      </c>
      <c r="G151">
        <v>136</v>
      </c>
      <c r="H151" s="2">
        <v>960.69854494016147</v>
      </c>
      <c r="I151" s="2">
        <f t="shared" si="12"/>
        <v>7.0639598892658935</v>
      </c>
      <c r="J151">
        <f t="shared" si="16"/>
        <v>3</v>
      </c>
      <c r="K151">
        <f t="shared" si="17"/>
        <v>0.24</v>
      </c>
      <c r="L151">
        <f t="shared" si="13"/>
        <v>16.933166205274556</v>
      </c>
      <c r="M151" s="2">
        <f t="shared" si="14"/>
        <v>4.9206432687384378</v>
      </c>
      <c r="N151" s="2">
        <f t="shared" si="15"/>
        <v>669.2074845484276</v>
      </c>
    </row>
    <row r="152" spans="1:14" hidden="1" x14ac:dyDescent="0.35">
      <c r="A152" s="1">
        <v>45474</v>
      </c>
      <c r="B152" t="s">
        <v>9</v>
      </c>
      <c r="C152" t="s">
        <v>8</v>
      </c>
      <c r="D152" t="s">
        <v>10</v>
      </c>
      <c r="E152" t="s">
        <v>12</v>
      </c>
      <c r="F152">
        <v>70</v>
      </c>
      <c r="G152">
        <v>156</v>
      </c>
      <c r="H152" s="2">
        <v>1294.8532463694949</v>
      </c>
      <c r="I152" s="2">
        <f t="shared" si="12"/>
        <v>8.300341322881378</v>
      </c>
      <c r="J152">
        <f t="shared" si="16"/>
        <v>3.5000000000000004</v>
      </c>
      <c r="K152">
        <f t="shared" si="17"/>
        <v>0.28000000000000003</v>
      </c>
      <c r="L152">
        <f t="shared" si="13"/>
        <v>17.144076153147775</v>
      </c>
      <c r="M152" s="2">
        <f t="shared" si="14"/>
        <v>6.1359337075666005</v>
      </c>
      <c r="N152" s="2">
        <f t="shared" si="15"/>
        <v>957.20565838038965</v>
      </c>
    </row>
    <row r="153" spans="1:14" hidden="1" x14ac:dyDescent="0.35">
      <c r="A153" s="1">
        <v>45475</v>
      </c>
      <c r="B153" t="s">
        <v>9</v>
      </c>
      <c r="C153" t="s">
        <v>8</v>
      </c>
      <c r="D153" t="s">
        <v>10</v>
      </c>
      <c r="E153" t="s">
        <v>12</v>
      </c>
      <c r="F153">
        <v>115</v>
      </c>
      <c r="G153">
        <v>66</v>
      </c>
      <c r="H153" s="2">
        <v>899.03774280343453</v>
      </c>
      <c r="I153" s="2">
        <f t="shared" si="12"/>
        <v>13.62178398187022</v>
      </c>
      <c r="J153">
        <f t="shared" si="16"/>
        <v>5.7500000000000009</v>
      </c>
      <c r="K153">
        <f t="shared" si="17"/>
        <v>0.46000000000000008</v>
      </c>
      <c r="L153">
        <f t="shared" si="13"/>
        <v>17.112573873630907</v>
      </c>
      <c r="M153" s="2">
        <f t="shared" si="14"/>
        <v>11.46052659450713</v>
      </c>
      <c r="N153" s="2">
        <f t="shared" si="15"/>
        <v>756.39475523747058</v>
      </c>
    </row>
    <row r="154" spans="1:14" hidden="1" x14ac:dyDescent="0.35">
      <c r="A154" s="1">
        <v>45476</v>
      </c>
      <c r="B154" t="s">
        <v>9</v>
      </c>
      <c r="C154" t="s">
        <v>8</v>
      </c>
      <c r="D154" t="s">
        <v>10</v>
      </c>
      <c r="E154" t="s">
        <v>12</v>
      </c>
      <c r="F154">
        <v>130</v>
      </c>
      <c r="G154">
        <v>43</v>
      </c>
      <c r="H154" s="2">
        <v>659.13403897065643</v>
      </c>
      <c r="I154" s="2">
        <f t="shared" si="12"/>
        <v>15.32869858071294</v>
      </c>
      <c r="J154">
        <f t="shared" si="16"/>
        <v>6.5</v>
      </c>
      <c r="K154">
        <f t="shared" si="17"/>
        <v>0.52</v>
      </c>
      <c r="L154">
        <f t="shared" si="13"/>
        <v>16.978266501371039</v>
      </c>
      <c r="M154" s="2">
        <f t="shared" si="14"/>
        <v>13.180871930575837</v>
      </c>
      <c r="N154" s="2">
        <f t="shared" si="15"/>
        <v>566.77749301476092</v>
      </c>
    </row>
    <row r="155" spans="1:14" hidden="1" x14ac:dyDescent="0.35">
      <c r="A155" s="1">
        <v>45477</v>
      </c>
      <c r="B155" t="s">
        <v>9</v>
      </c>
      <c r="C155" t="s">
        <v>8</v>
      </c>
      <c r="D155" t="s">
        <v>10</v>
      </c>
      <c r="E155" t="s">
        <v>12</v>
      </c>
      <c r="F155">
        <v>110</v>
      </c>
      <c r="G155">
        <v>75</v>
      </c>
      <c r="H155" s="2">
        <v>979.07944221635319</v>
      </c>
      <c r="I155" s="2">
        <f t="shared" si="12"/>
        <v>13.05439256288471</v>
      </c>
      <c r="J155">
        <f t="shared" si="16"/>
        <v>5.5</v>
      </c>
      <c r="K155">
        <f t="shared" si="17"/>
        <v>0.44000000000000006</v>
      </c>
      <c r="L155">
        <f t="shared" si="13"/>
        <v>17.169074006556155</v>
      </c>
      <c r="M155" s="2">
        <f t="shared" si="14"/>
        <v>10.887485162229094</v>
      </c>
      <c r="N155" s="2">
        <f t="shared" si="15"/>
        <v>816.56138716718203</v>
      </c>
    </row>
    <row r="156" spans="1:14" hidden="1" x14ac:dyDescent="0.35">
      <c r="A156" s="1">
        <v>45478</v>
      </c>
      <c r="B156" t="s">
        <v>9</v>
      </c>
      <c r="C156" t="s">
        <v>8</v>
      </c>
      <c r="D156" t="s">
        <v>10</v>
      </c>
      <c r="E156" t="s">
        <v>12</v>
      </c>
      <c r="F156">
        <v>115</v>
      </c>
      <c r="G156">
        <v>66</v>
      </c>
      <c r="H156" s="2">
        <v>893.35772595586388</v>
      </c>
      <c r="I156" s="2">
        <f t="shared" si="12"/>
        <v>13.535723120543393</v>
      </c>
      <c r="J156">
        <f t="shared" si="16"/>
        <v>5.7500000000000009</v>
      </c>
      <c r="K156">
        <f t="shared" si="17"/>
        <v>0.46000000000000008</v>
      </c>
      <c r="L156">
        <f t="shared" si="13"/>
        <v>16.925485044659546</v>
      </c>
      <c r="M156" s="2">
        <f t="shared" si="14"/>
        <v>11.393174616077438</v>
      </c>
      <c r="N156" s="2">
        <f t="shared" si="15"/>
        <v>751.9495246611109</v>
      </c>
    </row>
    <row r="157" spans="1:14" hidden="1" x14ac:dyDescent="0.35">
      <c r="A157" s="1">
        <v>45481</v>
      </c>
      <c r="B157" t="s">
        <v>9</v>
      </c>
      <c r="C157" t="s">
        <v>8</v>
      </c>
      <c r="D157" t="s">
        <v>10</v>
      </c>
      <c r="E157" t="s">
        <v>12</v>
      </c>
      <c r="F157">
        <v>75</v>
      </c>
      <c r="G157">
        <v>128</v>
      </c>
      <c r="H157" s="2">
        <v>1136.9621338367383</v>
      </c>
      <c r="I157" s="2">
        <f t="shared" si="12"/>
        <v>8.882516670599518</v>
      </c>
      <c r="J157">
        <f t="shared" si="16"/>
        <v>3.75</v>
      </c>
      <c r="K157">
        <f t="shared" si="17"/>
        <v>0.30000000000000004</v>
      </c>
      <c r="L157">
        <f t="shared" si="13"/>
        <v>17.108388901998392</v>
      </c>
      <c r="M157" s="2">
        <f t="shared" si="14"/>
        <v>6.7216777803996797</v>
      </c>
      <c r="N157" s="2">
        <f t="shared" si="15"/>
        <v>860.374755891159</v>
      </c>
    </row>
    <row r="158" spans="1:14" hidden="1" x14ac:dyDescent="0.35">
      <c r="A158" s="1">
        <v>45482</v>
      </c>
      <c r="B158" t="s">
        <v>9</v>
      </c>
      <c r="C158" t="s">
        <v>8</v>
      </c>
      <c r="D158" t="s">
        <v>10</v>
      </c>
      <c r="E158" t="s">
        <v>12</v>
      </c>
      <c r="F158">
        <v>135</v>
      </c>
      <c r="G158">
        <v>35</v>
      </c>
      <c r="H158" s="2">
        <v>552.4367497731638</v>
      </c>
      <c r="I158" s="2">
        <f t="shared" si="12"/>
        <v>15.783907136376108</v>
      </c>
      <c r="J158">
        <f t="shared" si="16"/>
        <v>6.75</v>
      </c>
      <c r="K158">
        <f t="shared" si="17"/>
        <v>0.54</v>
      </c>
      <c r="L158">
        <f t="shared" si="13"/>
        <v>16.729457659955756</v>
      </c>
      <c r="M158" s="2">
        <f t="shared" si="14"/>
        <v>13.660961370380534</v>
      </c>
      <c r="N158" s="2">
        <f t="shared" si="15"/>
        <v>478.13364796331871</v>
      </c>
    </row>
    <row r="159" spans="1:14" hidden="1" x14ac:dyDescent="0.35">
      <c r="A159" s="1">
        <v>45483</v>
      </c>
      <c r="B159" t="s">
        <v>9</v>
      </c>
      <c r="C159" t="s">
        <v>8</v>
      </c>
      <c r="D159" t="s">
        <v>10</v>
      </c>
      <c r="E159" t="s">
        <v>12</v>
      </c>
      <c r="F159">
        <v>60</v>
      </c>
      <c r="G159">
        <v>172</v>
      </c>
      <c r="H159" s="2">
        <v>1217.6247796425951</v>
      </c>
      <c r="I159" s="2">
        <f t="shared" si="12"/>
        <v>7.0792138351313669</v>
      </c>
      <c r="J159">
        <f t="shared" si="16"/>
        <v>3</v>
      </c>
      <c r="K159">
        <f t="shared" si="17"/>
        <v>0.24</v>
      </c>
      <c r="L159">
        <f t="shared" si="13"/>
        <v>16.996724313047363</v>
      </c>
      <c r="M159" s="2">
        <f t="shared" si="14"/>
        <v>4.9295414038266303</v>
      </c>
      <c r="N159" s="2">
        <f t="shared" si="15"/>
        <v>847.88112145818036</v>
      </c>
    </row>
    <row r="160" spans="1:14" hidden="1" x14ac:dyDescent="0.35">
      <c r="A160" s="1">
        <v>45484</v>
      </c>
      <c r="B160" t="s">
        <v>9</v>
      </c>
      <c r="C160" t="s">
        <v>8</v>
      </c>
      <c r="D160" t="s">
        <v>10</v>
      </c>
      <c r="E160" t="s">
        <v>12</v>
      </c>
      <c r="F160">
        <v>65</v>
      </c>
      <c r="G160">
        <v>164</v>
      </c>
      <c r="H160" s="2">
        <v>1257.0070188420821</v>
      </c>
      <c r="I160" s="2">
        <f t="shared" si="12"/>
        <v>7.6646769441590372</v>
      </c>
      <c r="J160">
        <f t="shared" si="16"/>
        <v>3.25</v>
      </c>
      <c r="K160">
        <f t="shared" si="17"/>
        <v>0.26</v>
      </c>
      <c r="L160">
        <f t="shared" si="13"/>
        <v>16.97952670830399</v>
      </c>
      <c r="M160" s="2">
        <f t="shared" si="14"/>
        <v>5.5167242733286379</v>
      </c>
      <c r="N160" s="2">
        <f t="shared" si="15"/>
        <v>904.7427808258966</v>
      </c>
    </row>
    <row r="161" spans="1:14" hidden="1" x14ac:dyDescent="0.35">
      <c r="A161" s="1">
        <v>45485</v>
      </c>
      <c r="B161" t="s">
        <v>9</v>
      </c>
      <c r="C161" t="s">
        <v>8</v>
      </c>
      <c r="D161" t="s">
        <v>10</v>
      </c>
      <c r="E161" t="s">
        <v>12</v>
      </c>
      <c r="F161">
        <v>140</v>
      </c>
      <c r="G161">
        <v>41</v>
      </c>
      <c r="H161" s="2">
        <v>674.15859482120413</v>
      </c>
      <c r="I161" s="2">
        <f t="shared" si="12"/>
        <v>16.442892556614733</v>
      </c>
      <c r="J161">
        <f t="shared" si="16"/>
        <v>7.0000000000000009</v>
      </c>
      <c r="K161">
        <f t="shared" si="17"/>
        <v>0.56000000000000005</v>
      </c>
      <c r="L161">
        <f t="shared" si="13"/>
        <v>16.862308136812022</v>
      </c>
      <c r="M161" s="2">
        <f t="shared" si="14"/>
        <v>14.306661742933532</v>
      </c>
      <c r="N161" s="2">
        <f t="shared" si="15"/>
        <v>586.57313146027479</v>
      </c>
    </row>
    <row r="162" spans="1:14" hidden="1" x14ac:dyDescent="0.35">
      <c r="A162" s="1">
        <v>45488</v>
      </c>
      <c r="B162" t="s">
        <v>9</v>
      </c>
      <c r="C162" t="s">
        <v>8</v>
      </c>
      <c r="D162" t="s">
        <v>10</v>
      </c>
      <c r="E162" t="s">
        <v>12</v>
      </c>
      <c r="F162">
        <v>120</v>
      </c>
      <c r="G162">
        <v>79</v>
      </c>
      <c r="H162" s="2">
        <v>1110.3662798541238</v>
      </c>
      <c r="I162" s="2">
        <f t="shared" si="12"/>
        <v>14.055269365242074</v>
      </c>
      <c r="J162">
        <f t="shared" si="16"/>
        <v>6</v>
      </c>
      <c r="K162">
        <f t="shared" si="17"/>
        <v>0.48</v>
      </c>
      <c r="L162">
        <f t="shared" si="13"/>
        <v>16.781811177587656</v>
      </c>
      <c r="M162" s="2">
        <f t="shared" si="14"/>
        <v>11.927088247483308</v>
      </c>
      <c r="N162" s="2">
        <f t="shared" si="15"/>
        <v>942.23997155118138</v>
      </c>
    </row>
    <row r="163" spans="1:14" hidden="1" x14ac:dyDescent="0.35">
      <c r="A163" s="1">
        <v>45489</v>
      </c>
      <c r="B163" t="s">
        <v>9</v>
      </c>
      <c r="C163" t="s">
        <v>8</v>
      </c>
      <c r="D163" t="s">
        <v>10</v>
      </c>
      <c r="E163" t="s">
        <v>12</v>
      </c>
      <c r="F163">
        <v>125</v>
      </c>
      <c r="G163">
        <v>66</v>
      </c>
      <c r="H163" s="2">
        <v>974.90844705419124</v>
      </c>
      <c r="I163" s="2">
        <f t="shared" si="12"/>
        <v>14.771340106881686</v>
      </c>
      <c r="J163">
        <f t="shared" si="16"/>
        <v>6.25</v>
      </c>
      <c r="K163">
        <f t="shared" si="17"/>
        <v>0.5</v>
      </c>
      <c r="L163">
        <f t="shared" si="13"/>
        <v>17.042680213763372</v>
      </c>
      <c r="M163" s="2">
        <f t="shared" si="14"/>
        <v>12.617072085505349</v>
      </c>
      <c r="N163" s="2">
        <f t="shared" si="15"/>
        <v>832.72675764335304</v>
      </c>
    </row>
    <row r="164" spans="1:14" hidden="1" x14ac:dyDescent="0.35">
      <c r="A164" s="1">
        <v>45490</v>
      </c>
      <c r="B164" t="s">
        <v>9</v>
      </c>
      <c r="C164" t="s">
        <v>8</v>
      </c>
      <c r="D164" t="s">
        <v>10</v>
      </c>
      <c r="E164" t="s">
        <v>12</v>
      </c>
      <c r="F164">
        <v>75</v>
      </c>
      <c r="G164">
        <v>120</v>
      </c>
      <c r="H164" s="2">
        <v>1053.8256618295773</v>
      </c>
      <c r="I164" s="2">
        <f t="shared" si="12"/>
        <v>8.7818805152464776</v>
      </c>
      <c r="J164">
        <f t="shared" si="16"/>
        <v>3.75</v>
      </c>
      <c r="K164">
        <f t="shared" si="17"/>
        <v>0.30000000000000004</v>
      </c>
      <c r="L164">
        <f t="shared" si="13"/>
        <v>16.772935050821591</v>
      </c>
      <c r="M164" s="2">
        <f t="shared" si="14"/>
        <v>6.6545870101643194</v>
      </c>
      <c r="N164" s="2">
        <f t="shared" si="15"/>
        <v>798.55044121971832</v>
      </c>
    </row>
    <row r="165" spans="1:14" hidden="1" x14ac:dyDescent="0.35">
      <c r="A165" s="1">
        <v>45491</v>
      </c>
      <c r="B165" t="s">
        <v>9</v>
      </c>
      <c r="C165" t="s">
        <v>8</v>
      </c>
      <c r="D165" t="s">
        <v>10</v>
      </c>
      <c r="E165" t="s">
        <v>12</v>
      </c>
      <c r="F165">
        <v>85</v>
      </c>
      <c r="G165">
        <v>97</v>
      </c>
      <c r="H165" s="2">
        <v>968.56540300202573</v>
      </c>
      <c r="I165" s="2">
        <f t="shared" si="12"/>
        <v>9.98521034022707</v>
      </c>
      <c r="J165">
        <f t="shared" si="16"/>
        <v>4.25</v>
      </c>
      <c r="K165">
        <f t="shared" si="17"/>
        <v>0.34</v>
      </c>
      <c r="L165">
        <f t="shared" si="13"/>
        <v>16.868265706550204</v>
      </c>
      <c r="M165" s="2">
        <f t="shared" si="14"/>
        <v>7.8483837695720506</v>
      </c>
      <c r="N165" s="2">
        <f t="shared" si="15"/>
        <v>761.29322564848894</v>
      </c>
    </row>
    <row r="166" spans="1:14" hidden="1" x14ac:dyDescent="0.35">
      <c r="A166" s="1">
        <v>45492</v>
      </c>
      <c r="B166" t="s">
        <v>9</v>
      </c>
      <c r="C166" t="s">
        <v>8</v>
      </c>
      <c r="D166" t="s">
        <v>10</v>
      </c>
      <c r="E166" t="s">
        <v>12</v>
      </c>
      <c r="F166">
        <v>140</v>
      </c>
      <c r="G166">
        <v>61</v>
      </c>
      <c r="H166" s="2">
        <v>1008.5920931164485</v>
      </c>
      <c r="I166" s="2">
        <f t="shared" si="12"/>
        <v>16.53429660846637</v>
      </c>
      <c r="J166">
        <f t="shared" si="16"/>
        <v>7.0000000000000009</v>
      </c>
      <c r="K166">
        <f t="shared" si="17"/>
        <v>0.56000000000000005</v>
      </c>
      <c r="L166">
        <f t="shared" si="13"/>
        <v>17.02552965797566</v>
      </c>
      <c r="M166" s="2">
        <f t="shared" si="14"/>
        <v>14.381743642668805</v>
      </c>
      <c r="N166" s="2">
        <f t="shared" si="15"/>
        <v>877.28636220279714</v>
      </c>
    </row>
    <row r="167" spans="1:14" hidden="1" x14ac:dyDescent="0.35">
      <c r="A167" s="1">
        <v>45495</v>
      </c>
      <c r="B167" t="s">
        <v>9</v>
      </c>
      <c r="C167" t="s">
        <v>8</v>
      </c>
      <c r="D167" t="s">
        <v>10</v>
      </c>
      <c r="E167" t="s">
        <v>12</v>
      </c>
      <c r="F167">
        <v>80</v>
      </c>
      <c r="G167">
        <v>126</v>
      </c>
      <c r="H167" s="2">
        <v>1193.9765606897759</v>
      </c>
      <c r="I167" s="2">
        <f t="shared" si="12"/>
        <v>9.4760044499188556</v>
      </c>
      <c r="J167">
        <f t="shared" si="16"/>
        <v>4</v>
      </c>
      <c r="K167">
        <f t="shared" si="17"/>
        <v>0.32000000000000006</v>
      </c>
      <c r="L167">
        <f t="shared" si="13"/>
        <v>17.112513905996419</v>
      </c>
      <c r="M167" s="2">
        <f t="shared" si="14"/>
        <v>7.314753059319214</v>
      </c>
      <c r="N167" s="2">
        <f t="shared" si="15"/>
        <v>921.65888547422094</v>
      </c>
    </row>
    <row r="168" spans="1:14" hidden="1" x14ac:dyDescent="0.35">
      <c r="A168" s="1">
        <v>45496</v>
      </c>
      <c r="B168" t="s">
        <v>9</v>
      </c>
      <c r="C168" t="s">
        <v>8</v>
      </c>
      <c r="D168" t="s">
        <v>10</v>
      </c>
      <c r="E168" t="s">
        <v>12</v>
      </c>
      <c r="F168">
        <v>105</v>
      </c>
      <c r="G168">
        <v>77</v>
      </c>
      <c r="H168" s="2">
        <v>955.3234511757945</v>
      </c>
      <c r="I168" s="2">
        <f t="shared" si="12"/>
        <v>12.40679806721811</v>
      </c>
      <c r="J168">
        <f t="shared" si="16"/>
        <v>5.25</v>
      </c>
      <c r="K168">
        <f t="shared" si="17"/>
        <v>0.42000000000000004</v>
      </c>
      <c r="L168">
        <f t="shared" si="13"/>
        <v>17.039995398138355</v>
      </c>
      <c r="M168" s="2">
        <f t="shared" si="14"/>
        <v>10.252798527404275</v>
      </c>
      <c r="N168" s="2">
        <f t="shared" si="15"/>
        <v>789.46548661012923</v>
      </c>
    </row>
    <row r="169" spans="1:14" hidden="1" x14ac:dyDescent="0.35">
      <c r="A169" s="1">
        <v>45497</v>
      </c>
      <c r="B169" t="s">
        <v>9</v>
      </c>
      <c r="C169" t="s">
        <v>8</v>
      </c>
      <c r="D169" t="s">
        <v>10</v>
      </c>
      <c r="E169" t="s">
        <v>12</v>
      </c>
      <c r="F169">
        <v>75</v>
      </c>
      <c r="G169">
        <v>133</v>
      </c>
      <c r="H169" s="2">
        <v>1170.5831740339163</v>
      </c>
      <c r="I169" s="2">
        <f t="shared" si="12"/>
        <v>8.8013772483753101</v>
      </c>
      <c r="J169">
        <f t="shared" si="16"/>
        <v>3.75</v>
      </c>
      <c r="K169">
        <f t="shared" si="17"/>
        <v>0.30000000000000004</v>
      </c>
      <c r="L169">
        <f t="shared" si="13"/>
        <v>16.837924161251031</v>
      </c>
      <c r="M169" s="2">
        <f t="shared" si="14"/>
        <v>6.667584832250208</v>
      </c>
      <c r="N169" s="2">
        <f t="shared" si="15"/>
        <v>886.7887826892777</v>
      </c>
    </row>
    <row r="170" spans="1:14" hidden="1" x14ac:dyDescent="0.35">
      <c r="A170" s="1">
        <v>45498</v>
      </c>
      <c r="B170" t="s">
        <v>9</v>
      </c>
      <c r="C170" t="s">
        <v>8</v>
      </c>
      <c r="D170" t="s">
        <v>10</v>
      </c>
      <c r="E170" t="s">
        <v>12</v>
      </c>
      <c r="F170">
        <v>60</v>
      </c>
      <c r="G170">
        <v>141</v>
      </c>
      <c r="H170" s="2">
        <v>994.72049193356054</v>
      </c>
      <c r="I170" s="2">
        <f t="shared" si="12"/>
        <v>7.0547552619401452</v>
      </c>
      <c r="J170">
        <f t="shared" si="16"/>
        <v>3</v>
      </c>
      <c r="K170">
        <f t="shared" si="17"/>
        <v>0.24</v>
      </c>
      <c r="L170">
        <f t="shared" si="13"/>
        <v>16.894813591417272</v>
      </c>
      <c r="M170" s="2">
        <f t="shared" si="14"/>
        <v>4.9152739027984182</v>
      </c>
      <c r="N170" s="2">
        <f t="shared" si="15"/>
        <v>693.05362029457694</v>
      </c>
    </row>
    <row r="171" spans="1:14" hidden="1" x14ac:dyDescent="0.35">
      <c r="A171" s="1">
        <v>45499</v>
      </c>
      <c r="B171" t="s">
        <v>9</v>
      </c>
      <c r="C171" t="s">
        <v>8</v>
      </c>
      <c r="D171" t="s">
        <v>10</v>
      </c>
      <c r="E171" t="s">
        <v>12</v>
      </c>
      <c r="F171">
        <v>140</v>
      </c>
      <c r="G171">
        <v>45</v>
      </c>
      <c r="H171" s="2">
        <v>743.74041241822169</v>
      </c>
      <c r="I171" s="2">
        <f t="shared" si="12"/>
        <v>16.527564720404925</v>
      </c>
      <c r="J171">
        <f t="shared" si="16"/>
        <v>7.0000000000000009</v>
      </c>
      <c r="K171">
        <f t="shared" si="17"/>
        <v>0.56000000000000005</v>
      </c>
      <c r="L171">
        <f t="shared" si="13"/>
        <v>17.013508429294507</v>
      </c>
      <c r="M171" s="2">
        <f t="shared" si="14"/>
        <v>14.376213877475475</v>
      </c>
      <c r="N171" s="2">
        <f t="shared" si="15"/>
        <v>646.92962448639639</v>
      </c>
    </row>
    <row r="172" spans="1:14" hidden="1" x14ac:dyDescent="0.35">
      <c r="A172" s="1">
        <v>45502</v>
      </c>
      <c r="B172" t="s">
        <v>9</v>
      </c>
      <c r="C172" t="s">
        <v>8</v>
      </c>
      <c r="D172" t="s">
        <v>10</v>
      </c>
      <c r="E172" t="s">
        <v>12</v>
      </c>
      <c r="F172">
        <v>90</v>
      </c>
      <c r="G172">
        <v>93</v>
      </c>
      <c r="H172" s="2">
        <v>988.68878980885415</v>
      </c>
      <c r="I172" s="2">
        <f t="shared" si="12"/>
        <v>10.631062256009184</v>
      </c>
      <c r="J172">
        <f t="shared" si="16"/>
        <v>4.5</v>
      </c>
      <c r="K172">
        <f t="shared" si="17"/>
        <v>0.36000000000000004</v>
      </c>
      <c r="L172">
        <f t="shared" si="13"/>
        <v>17.030728488914399</v>
      </c>
      <c r="M172" s="2">
        <f t="shared" si="14"/>
        <v>8.4779894071177448</v>
      </c>
      <c r="N172" s="2">
        <f t="shared" si="15"/>
        <v>788.45301486195024</v>
      </c>
    </row>
    <row r="173" spans="1:14" hidden="1" x14ac:dyDescent="0.35">
      <c r="A173" s="1">
        <v>45503</v>
      </c>
      <c r="B173" t="s">
        <v>9</v>
      </c>
      <c r="C173" t="s">
        <v>8</v>
      </c>
      <c r="D173" t="s">
        <v>10</v>
      </c>
      <c r="E173" t="s">
        <v>12</v>
      </c>
      <c r="F173">
        <v>140</v>
      </c>
      <c r="G173">
        <v>64</v>
      </c>
      <c r="H173" s="2">
        <v>1060.9841817155764</v>
      </c>
      <c r="I173" s="2">
        <f t="shared" si="12"/>
        <v>16.577877839305881</v>
      </c>
      <c r="J173">
        <f t="shared" si="16"/>
        <v>7.0000000000000009</v>
      </c>
      <c r="K173">
        <f t="shared" si="17"/>
        <v>0.56000000000000005</v>
      </c>
      <c r="L173">
        <f t="shared" si="13"/>
        <v>17.103353284474785</v>
      </c>
      <c r="M173" s="2">
        <f t="shared" si="14"/>
        <v>14.417542510858404</v>
      </c>
      <c r="N173" s="2">
        <f t="shared" si="15"/>
        <v>922.72272069493783</v>
      </c>
    </row>
    <row r="174" spans="1:14" hidden="1" x14ac:dyDescent="0.35">
      <c r="A174" s="1">
        <v>45504</v>
      </c>
      <c r="B174" t="s">
        <v>9</v>
      </c>
      <c r="C174" t="s">
        <v>8</v>
      </c>
      <c r="D174" t="s">
        <v>10</v>
      </c>
      <c r="E174" t="s">
        <v>12</v>
      </c>
      <c r="F174">
        <v>85</v>
      </c>
      <c r="G174">
        <v>95</v>
      </c>
      <c r="H174" s="2">
        <v>954.67432085215671</v>
      </c>
      <c r="I174" s="2">
        <f t="shared" si="12"/>
        <v>10.049203377391123</v>
      </c>
      <c r="J174">
        <f t="shared" si="16"/>
        <v>4.25</v>
      </c>
      <c r="K174">
        <f t="shared" si="17"/>
        <v>0.34</v>
      </c>
      <c r="L174">
        <f t="shared" si="13"/>
        <v>17.056480521738596</v>
      </c>
      <c r="M174" s="2">
        <f t="shared" si="14"/>
        <v>7.8935553252172639</v>
      </c>
      <c r="N174" s="2">
        <f t="shared" si="15"/>
        <v>749.88775589564011</v>
      </c>
    </row>
    <row r="175" spans="1:14" hidden="1" x14ac:dyDescent="0.35">
      <c r="A175" s="1">
        <v>45505</v>
      </c>
      <c r="B175" t="s">
        <v>9</v>
      </c>
      <c r="C175" t="s">
        <v>8</v>
      </c>
      <c r="D175" t="s">
        <v>10</v>
      </c>
      <c r="E175" t="s">
        <v>12</v>
      </c>
      <c r="F175">
        <v>90</v>
      </c>
      <c r="G175">
        <v>128</v>
      </c>
      <c r="H175" s="2">
        <v>1358.0182563842998</v>
      </c>
      <c r="I175" s="2">
        <f t="shared" si="12"/>
        <v>10.609517628002342</v>
      </c>
      <c r="J175">
        <f t="shared" si="16"/>
        <v>4.5</v>
      </c>
      <c r="K175">
        <f t="shared" si="17"/>
        <v>0.36000000000000004</v>
      </c>
      <c r="L175">
        <f t="shared" si="13"/>
        <v>16.970882300006505</v>
      </c>
      <c r="M175" s="2">
        <f t="shared" si="14"/>
        <v>8.4624293980016922</v>
      </c>
      <c r="N175" s="2">
        <f t="shared" si="15"/>
        <v>1083.1909629442166</v>
      </c>
    </row>
    <row r="176" spans="1:14" hidden="1" x14ac:dyDescent="0.35">
      <c r="A176" s="1">
        <v>45506</v>
      </c>
      <c r="B176" t="s">
        <v>9</v>
      </c>
      <c r="C176" t="s">
        <v>8</v>
      </c>
      <c r="D176" t="s">
        <v>10</v>
      </c>
      <c r="E176" t="s">
        <v>12</v>
      </c>
      <c r="F176">
        <v>100</v>
      </c>
      <c r="G176">
        <v>75</v>
      </c>
      <c r="H176" s="2">
        <v>884.07079431896375</v>
      </c>
      <c r="I176" s="2">
        <f t="shared" si="12"/>
        <v>11.787610590919517</v>
      </c>
      <c r="J176">
        <f t="shared" si="16"/>
        <v>5</v>
      </c>
      <c r="K176">
        <f t="shared" si="17"/>
        <v>0.4</v>
      </c>
      <c r="L176">
        <f t="shared" si="13"/>
        <v>16.96902647729879</v>
      </c>
      <c r="M176" s="2">
        <f t="shared" si="14"/>
        <v>9.6407079431896392</v>
      </c>
      <c r="N176" s="2">
        <f t="shared" si="15"/>
        <v>723.05309573922295</v>
      </c>
    </row>
    <row r="177" spans="1:14" hidden="1" x14ac:dyDescent="0.35">
      <c r="A177" s="1">
        <v>45509</v>
      </c>
      <c r="B177" t="s">
        <v>9</v>
      </c>
      <c r="C177" t="s">
        <v>8</v>
      </c>
      <c r="D177" t="s">
        <v>10</v>
      </c>
      <c r="E177" t="s">
        <v>12</v>
      </c>
      <c r="F177">
        <v>80</v>
      </c>
      <c r="G177">
        <v>132</v>
      </c>
      <c r="H177" s="2">
        <v>1253.6730884477347</v>
      </c>
      <c r="I177" s="2">
        <f t="shared" si="12"/>
        <v>9.4975233973313227</v>
      </c>
      <c r="J177">
        <f t="shared" si="16"/>
        <v>4</v>
      </c>
      <c r="K177">
        <f t="shared" si="17"/>
        <v>0.32000000000000006</v>
      </c>
      <c r="L177">
        <f t="shared" si="13"/>
        <v>17.179760616660381</v>
      </c>
      <c r="M177" s="2">
        <f t="shared" si="14"/>
        <v>7.3295473356652856</v>
      </c>
      <c r="N177" s="2">
        <f t="shared" si="15"/>
        <v>967.50024830781774</v>
      </c>
    </row>
    <row r="178" spans="1:14" hidden="1" x14ac:dyDescent="0.35">
      <c r="A178" s="1">
        <v>45510</v>
      </c>
      <c r="B178" t="s">
        <v>9</v>
      </c>
      <c r="C178" t="s">
        <v>8</v>
      </c>
      <c r="D178" t="s">
        <v>10</v>
      </c>
      <c r="E178" t="s">
        <v>12</v>
      </c>
      <c r="F178">
        <v>65</v>
      </c>
      <c r="G178">
        <v>130</v>
      </c>
      <c r="H178" s="2">
        <v>997.48143837585724</v>
      </c>
      <c r="I178" s="2">
        <f t="shared" si="12"/>
        <v>7.6729341413527479</v>
      </c>
      <c r="J178">
        <f t="shared" si="16"/>
        <v>3.25</v>
      </c>
      <c r="K178">
        <f t="shared" si="17"/>
        <v>0.26</v>
      </c>
      <c r="L178">
        <f t="shared" si="13"/>
        <v>17.011285159049031</v>
      </c>
      <c r="M178" s="2">
        <f t="shared" si="14"/>
        <v>5.5218056254478443</v>
      </c>
      <c r="N178" s="2">
        <f t="shared" si="15"/>
        <v>717.83473130821972</v>
      </c>
    </row>
    <row r="179" spans="1:14" hidden="1" x14ac:dyDescent="0.35">
      <c r="A179" s="1">
        <v>45511</v>
      </c>
      <c r="B179" t="s">
        <v>9</v>
      </c>
      <c r="C179" t="s">
        <v>8</v>
      </c>
      <c r="D179" t="s">
        <v>10</v>
      </c>
      <c r="E179" t="s">
        <v>12</v>
      </c>
      <c r="F179">
        <v>95</v>
      </c>
      <c r="G179">
        <v>80</v>
      </c>
      <c r="H179" s="2">
        <v>894.14964570627228</v>
      </c>
      <c r="I179" s="2">
        <f t="shared" si="12"/>
        <v>11.176870571328404</v>
      </c>
      <c r="J179">
        <f t="shared" si="16"/>
        <v>4.75</v>
      </c>
      <c r="K179">
        <f t="shared" si="17"/>
        <v>0.38000000000000006</v>
      </c>
      <c r="L179">
        <f t="shared" si="13"/>
        <v>16.912817292969482</v>
      </c>
      <c r="M179" s="2">
        <f t="shared" si="14"/>
        <v>9.0355888420314567</v>
      </c>
      <c r="N179" s="2">
        <f t="shared" si="15"/>
        <v>722.84710736251657</v>
      </c>
    </row>
    <row r="180" spans="1:14" hidden="1" x14ac:dyDescent="0.35">
      <c r="A180" s="1">
        <v>45512</v>
      </c>
      <c r="B180" t="s">
        <v>9</v>
      </c>
      <c r="C180" t="s">
        <v>8</v>
      </c>
      <c r="D180" t="s">
        <v>10</v>
      </c>
      <c r="E180" t="s">
        <v>12</v>
      </c>
      <c r="F180">
        <v>85</v>
      </c>
      <c r="G180">
        <v>128</v>
      </c>
      <c r="H180" s="2">
        <v>1283.363740068515</v>
      </c>
      <c r="I180" s="2">
        <f t="shared" si="12"/>
        <v>10.026279219285273</v>
      </c>
      <c r="J180">
        <f t="shared" si="16"/>
        <v>4.25</v>
      </c>
      <c r="K180">
        <f t="shared" si="17"/>
        <v>0.34</v>
      </c>
      <c r="L180">
        <f t="shared" si="13"/>
        <v>16.989056527309625</v>
      </c>
      <c r="M180" s="2">
        <f t="shared" si="14"/>
        <v>7.8773735665543114</v>
      </c>
      <c r="N180" s="2">
        <f t="shared" si="15"/>
        <v>1008.3038165189519</v>
      </c>
    </row>
    <row r="181" spans="1:14" hidden="1" x14ac:dyDescent="0.35">
      <c r="A181" s="1">
        <v>45513</v>
      </c>
      <c r="B181" t="s">
        <v>9</v>
      </c>
      <c r="C181" t="s">
        <v>8</v>
      </c>
      <c r="D181" t="s">
        <v>10</v>
      </c>
      <c r="E181" t="s">
        <v>12</v>
      </c>
      <c r="F181">
        <v>125</v>
      </c>
      <c r="G181">
        <v>48</v>
      </c>
      <c r="H181" s="2">
        <v>708.78635755892992</v>
      </c>
      <c r="I181" s="2">
        <f t="shared" si="12"/>
        <v>14.766382449144373</v>
      </c>
      <c r="J181">
        <f t="shared" si="16"/>
        <v>6.25</v>
      </c>
      <c r="K181">
        <f t="shared" si="17"/>
        <v>0.5</v>
      </c>
      <c r="L181">
        <f t="shared" si="13"/>
        <v>17.032764898288747</v>
      </c>
      <c r="M181" s="2">
        <f t="shared" si="14"/>
        <v>12.613105959315499</v>
      </c>
      <c r="N181" s="2">
        <f t="shared" si="15"/>
        <v>605.42908604714398</v>
      </c>
    </row>
    <row r="182" spans="1:14" hidden="1" x14ac:dyDescent="0.35">
      <c r="A182" s="1">
        <v>45516</v>
      </c>
      <c r="B182" t="s">
        <v>9</v>
      </c>
      <c r="C182" t="s">
        <v>8</v>
      </c>
      <c r="D182" t="s">
        <v>10</v>
      </c>
      <c r="E182" t="s">
        <v>12</v>
      </c>
      <c r="F182">
        <v>140</v>
      </c>
      <c r="G182">
        <v>61</v>
      </c>
      <c r="H182" s="2">
        <v>1005.6155646890763</v>
      </c>
      <c r="I182" s="2">
        <f t="shared" si="12"/>
        <v>16.485501060476661</v>
      </c>
      <c r="J182">
        <f t="shared" si="16"/>
        <v>7.0000000000000009</v>
      </c>
      <c r="K182">
        <f t="shared" si="17"/>
        <v>0.56000000000000005</v>
      </c>
      <c r="L182">
        <f t="shared" si="13"/>
        <v>16.938394750851177</v>
      </c>
      <c r="M182" s="2">
        <f t="shared" si="14"/>
        <v>14.341661585391543</v>
      </c>
      <c r="N182" s="2">
        <f t="shared" si="15"/>
        <v>874.84135670888418</v>
      </c>
    </row>
    <row r="183" spans="1:14" hidden="1" x14ac:dyDescent="0.35">
      <c r="A183" s="1">
        <v>45517</v>
      </c>
      <c r="B183" t="s">
        <v>9</v>
      </c>
      <c r="C183" t="s">
        <v>8</v>
      </c>
      <c r="D183" t="s">
        <v>10</v>
      </c>
      <c r="E183" t="s">
        <v>12</v>
      </c>
      <c r="F183">
        <v>80</v>
      </c>
      <c r="G183">
        <v>104</v>
      </c>
      <c r="H183" s="2">
        <v>988.07009441068431</v>
      </c>
      <c r="I183" s="2">
        <f t="shared" si="12"/>
        <v>9.5006739847181176</v>
      </c>
      <c r="J183">
        <f t="shared" si="16"/>
        <v>4</v>
      </c>
      <c r="K183">
        <f t="shared" si="17"/>
        <v>0.32000000000000006</v>
      </c>
      <c r="L183">
        <f t="shared" si="13"/>
        <v>17.189606202244114</v>
      </c>
      <c r="M183" s="2">
        <f t="shared" si="14"/>
        <v>7.3317133644937069</v>
      </c>
      <c r="N183" s="2">
        <f t="shared" si="15"/>
        <v>762.49818990734548</v>
      </c>
    </row>
    <row r="184" spans="1:14" hidden="1" x14ac:dyDescent="0.35">
      <c r="A184" s="1">
        <v>45518</v>
      </c>
      <c r="B184" t="s">
        <v>9</v>
      </c>
      <c r="C184" t="s">
        <v>8</v>
      </c>
      <c r="D184" t="s">
        <v>10</v>
      </c>
      <c r="E184" t="s">
        <v>12</v>
      </c>
      <c r="F184">
        <v>85</v>
      </c>
      <c r="G184">
        <v>93</v>
      </c>
      <c r="H184" s="2">
        <v>931.2476441039903</v>
      </c>
      <c r="I184" s="2">
        <f t="shared" si="12"/>
        <v>10.013415527999896</v>
      </c>
      <c r="J184">
        <f t="shared" si="16"/>
        <v>4.25</v>
      </c>
      <c r="K184">
        <f t="shared" si="17"/>
        <v>0.34</v>
      </c>
      <c r="L184">
        <f t="shared" si="13"/>
        <v>16.951222141176164</v>
      </c>
      <c r="M184" s="2">
        <f t="shared" si="14"/>
        <v>7.8682933138822806</v>
      </c>
      <c r="N184" s="2">
        <f t="shared" si="15"/>
        <v>731.75127819105205</v>
      </c>
    </row>
    <row r="185" spans="1:14" hidden="1" x14ac:dyDescent="0.35">
      <c r="A185" s="1">
        <v>45519</v>
      </c>
      <c r="B185" t="s">
        <v>9</v>
      </c>
      <c r="C185" t="s">
        <v>8</v>
      </c>
      <c r="D185" t="s">
        <v>10</v>
      </c>
      <c r="E185" t="s">
        <v>12</v>
      </c>
      <c r="F185">
        <v>80</v>
      </c>
      <c r="G185">
        <v>134</v>
      </c>
      <c r="H185" s="2">
        <v>1266.4165901796425</v>
      </c>
      <c r="I185" s="2">
        <f t="shared" si="12"/>
        <v>9.4508700759674813</v>
      </c>
      <c r="J185">
        <f t="shared" si="16"/>
        <v>4</v>
      </c>
      <c r="K185">
        <f t="shared" si="17"/>
        <v>0.32000000000000006</v>
      </c>
      <c r="L185">
        <f t="shared" si="13"/>
        <v>17.033968987398374</v>
      </c>
      <c r="M185" s="2">
        <f t="shared" si="14"/>
        <v>7.2974731772276442</v>
      </c>
      <c r="N185" s="2">
        <f t="shared" si="15"/>
        <v>977.86140574850435</v>
      </c>
    </row>
    <row r="186" spans="1:14" hidden="1" x14ac:dyDescent="0.35">
      <c r="A186" s="1">
        <v>45520</v>
      </c>
      <c r="B186" t="s">
        <v>9</v>
      </c>
      <c r="C186" t="s">
        <v>8</v>
      </c>
      <c r="D186" t="s">
        <v>10</v>
      </c>
      <c r="E186" t="s">
        <v>12</v>
      </c>
      <c r="F186">
        <v>80</v>
      </c>
      <c r="G186">
        <v>120</v>
      </c>
      <c r="H186" s="2">
        <v>1134.5102773138221</v>
      </c>
      <c r="I186" s="2">
        <f t="shared" si="12"/>
        <v>9.454252310948517</v>
      </c>
      <c r="J186">
        <f t="shared" si="16"/>
        <v>4</v>
      </c>
      <c r="K186">
        <f t="shared" si="17"/>
        <v>0.32000000000000006</v>
      </c>
      <c r="L186">
        <f t="shared" si="13"/>
        <v>17.044538471714112</v>
      </c>
      <c r="M186" s="2">
        <f t="shared" si="14"/>
        <v>7.2997984637771065</v>
      </c>
      <c r="N186" s="2">
        <f t="shared" si="15"/>
        <v>875.97581565325277</v>
      </c>
    </row>
    <row r="187" spans="1:14" hidden="1" x14ac:dyDescent="0.35">
      <c r="A187" s="1">
        <v>45523</v>
      </c>
      <c r="B187" t="s">
        <v>9</v>
      </c>
      <c r="C187" t="s">
        <v>8</v>
      </c>
      <c r="D187" t="s">
        <v>10</v>
      </c>
      <c r="E187" t="s">
        <v>12</v>
      </c>
      <c r="F187">
        <v>135</v>
      </c>
      <c r="G187">
        <v>45</v>
      </c>
      <c r="H187" s="2">
        <v>718.02336964078995</v>
      </c>
      <c r="I187" s="2">
        <f t="shared" si="12"/>
        <v>15.956074880906444</v>
      </c>
      <c r="J187">
        <f t="shared" si="16"/>
        <v>6.75</v>
      </c>
      <c r="K187">
        <f t="shared" si="17"/>
        <v>0.54</v>
      </c>
      <c r="L187">
        <f t="shared" si="13"/>
        <v>17.048286816493412</v>
      </c>
      <c r="M187" s="2">
        <f t="shared" si="14"/>
        <v>13.801246199257104</v>
      </c>
      <c r="N187" s="2">
        <f t="shared" si="15"/>
        <v>621.05607896656966</v>
      </c>
    </row>
    <row r="188" spans="1:14" hidden="1" x14ac:dyDescent="0.35">
      <c r="A188" s="1">
        <v>45524</v>
      </c>
      <c r="B188" t="s">
        <v>9</v>
      </c>
      <c r="C188" t="s">
        <v>8</v>
      </c>
      <c r="D188" t="s">
        <v>10</v>
      </c>
      <c r="E188" t="s">
        <v>12</v>
      </c>
      <c r="F188">
        <v>90</v>
      </c>
      <c r="G188">
        <v>95</v>
      </c>
      <c r="H188" s="2">
        <v>1008.5092541303063</v>
      </c>
      <c r="I188" s="2">
        <f t="shared" si="12"/>
        <v>10.615886885582173</v>
      </c>
      <c r="J188">
        <f t="shared" si="16"/>
        <v>4.5</v>
      </c>
      <c r="K188">
        <f t="shared" si="17"/>
        <v>0.36000000000000004</v>
      </c>
      <c r="L188">
        <f t="shared" si="13"/>
        <v>16.9885746821727</v>
      </c>
      <c r="M188" s="2">
        <f t="shared" si="14"/>
        <v>8.4670294173649037</v>
      </c>
      <c r="N188" s="2">
        <f t="shared" si="15"/>
        <v>804.36779464966583</v>
      </c>
    </row>
    <row r="189" spans="1:14" hidden="1" x14ac:dyDescent="0.35">
      <c r="A189" s="1">
        <v>45525</v>
      </c>
      <c r="B189" t="s">
        <v>9</v>
      </c>
      <c r="C189" t="s">
        <v>8</v>
      </c>
      <c r="D189" t="s">
        <v>10</v>
      </c>
      <c r="E189" t="s">
        <v>12</v>
      </c>
      <c r="F189">
        <v>115</v>
      </c>
      <c r="G189">
        <v>97</v>
      </c>
      <c r="H189" s="2">
        <v>1318.224044139844</v>
      </c>
      <c r="I189" s="2">
        <f t="shared" si="12"/>
        <v>13.589938599379835</v>
      </c>
      <c r="J189">
        <f t="shared" si="16"/>
        <v>5.7500000000000009</v>
      </c>
      <c r="K189">
        <f t="shared" si="17"/>
        <v>0.46000000000000008</v>
      </c>
      <c r="L189">
        <f t="shared" si="13"/>
        <v>17.043344781260505</v>
      </c>
      <c r="M189" s="2">
        <f t="shared" si="14"/>
        <v>11.435604121253785</v>
      </c>
      <c r="N189" s="2">
        <f t="shared" si="15"/>
        <v>1109.2535997616171</v>
      </c>
    </row>
    <row r="190" spans="1:14" hidden="1" x14ac:dyDescent="0.35">
      <c r="A190" s="1">
        <v>45526</v>
      </c>
      <c r="B190" t="s">
        <v>9</v>
      </c>
      <c r="C190" t="s">
        <v>8</v>
      </c>
      <c r="D190" t="s">
        <v>10</v>
      </c>
      <c r="E190" t="s">
        <v>12</v>
      </c>
      <c r="F190">
        <v>130</v>
      </c>
      <c r="G190">
        <v>66</v>
      </c>
      <c r="H190" s="2">
        <v>1009.2509193712909</v>
      </c>
      <c r="I190" s="2">
        <f t="shared" si="12"/>
        <v>15.291680596534711</v>
      </c>
      <c r="J190">
        <f t="shared" si="16"/>
        <v>6.5</v>
      </c>
      <c r="K190">
        <f t="shared" si="17"/>
        <v>0.52</v>
      </c>
      <c r="L190">
        <f t="shared" si="13"/>
        <v>16.907078070259058</v>
      </c>
      <c r="M190" s="2">
        <f t="shared" si="14"/>
        <v>13.150972789508806</v>
      </c>
      <c r="N190" s="2">
        <f t="shared" si="15"/>
        <v>867.96420410758117</v>
      </c>
    </row>
    <row r="191" spans="1:14" hidden="1" x14ac:dyDescent="0.35">
      <c r="A191" s="1">
        <v>45527</v>
      </c>
      <c r="B191" t="s">
        <v>9</v>
      </c>
      <c r="C191" t="s">
        <v>8</v>
      </c>
      <c r="D191" t="s">
        <v>10</v>
      </c>
      <c r="E191" t="s">
        <v>12</v>
      </c>
      <c r="F191">
        <v>110</v>
      </c>
      <c r="G191">
        <v>78</v>
      </c>
      <c r="H191" s="2">
        <v>1006.7332005122344</v>
      </c>
      <c r="I191" s="2">
        <f t="shared" si="12"/>
        <v>12.906835904003005</v>
      </c>
      <c r="J191">
        <f t="shared" si="16"/>
        <v>5.5</v>
      </c>
      <c r="K191">
        <f t="shared" si="17"/>
        <v>0.44000000000000006</v>
      </c>
      <c r="L191">
        <f t="shared" si="13"/>
        <v>16.833717963643192</v>
      </c>
      <c r="M191" s="2">
        <f t="shared" si="14"/>
        <v>10.773464107638686</v>
      </c>
      <c r="N191" s="2">
        <f t="shared" si="15"/>
        <v>840.33020039581754</v>
      </c>
    </row>
    <row r="192" spans="1:14" hidden="1" x14ac:dyDescent="0.35">
      <c r="A192" s="1">
        <v>45530</v>
      </c>
      <c r="B192" t="s">
        <v>9</v>
      </c>
      <c r="C192" t="s">
        <v>8</v>
      </c>
      <c r="D192" t="s">
        <v>10</v>
      </c>
      <c r="E192" t="s">
        <v>12</v>
      </c>
      <c r="F192">
        <v>95</v>
      </c>
      <c r="G192">
        <v>93</v>
      </c>
      <c r="H192" s="2">
        <v>1037.0820021750371</v>
      </c>
      <c r="I192" s="2">
        <f t="shared" si="12"/>
        <v>11.151419378226207</v>
      </c>
      <c r="J192">
        <f t="shared" si="16"/>
        <v>4.75</v>
      </c>
      <c r="K192">
        <f t="shared" si="17"/>
        <v>0.38000000000000006</v>
      </c>
      <c r="L192">
        <f t="shared" si="13"/>
        <v>16.845840469016331</v>
      </c>
      <c r="M192" s="2">
        <f t="shared" si="14"/>
        <v>9.0168353313245735</v>
      </c>
      <c r="N192" s="2">
        <f t="shared" si="15"/>
        <v>838.56568581318538</v>
      </c>
    </row>
    <row r="193" spans="1:14" hidden="1" x14ac:dyDescent="0.35">
      <c r="A193" s="1">
        <v>45531</v>
      </c>
      <c r="B193" t="s">
        <v>9</v>
      </c>
      <c r="C193" t="s">
        <v>8</v>
      </c>
      <c r="D193" t="s">
        <v>10</v>
      </c>
      <c r="E193" t="s">
        <v>12</v>
      </c>
      <c r="F193">
        <v>65</v>
      </c>
      <c r="G193">
        <v>146</v>
      </c>
      <c r="H193" s="2">
        <v>1120.7797425446224</v>
      </c>
      <c r="I193" s="2">
        <f t="shared" si="12"/>
        <v>7.6765735790727563</v>
      </c>
      <c r="J193">
        <f t="shared" si="16"/>
        <v>3.25</v>
      </c>
      <c r="K193">
        <f t="shared" si="17"/>
        <v>0.26</v>
      </c>
      <c r="L193">
        <f t="shared" si="13"/>
        <v>17.025282996433678</v>
      </c>
      <c r="M193" s="2">
        <f t="shared" si="14"/>
        <v>5.5240452794293882</v>
      </c>
      <c r="N193" s="2">
        <f t="shared" si="15"/>
        <v>806.51061079669068</v>
      </c>
    </row>
    <row r="194" spans="1:14" hidden="1" x14ac:dyDescent="0.35">
      <c r="A194" s="1">
        <v>45532</v>
      </c>
      <c r="B194" t="s">
        <v>9</v>
      </c>
      <c r="C194" t="s">
        <v>8</v>
      </c>
      <c r="D194" t="s">
        <v>10</v>
      </c>
      <c r="E194" t="s">
        <v>12</v>
      </c>
      <c r="F194">
        <v>115</v>
      </c>
      <c r="G194">
        <v>97</v>
      </c>
      <c r="H194" s="2">
        <v>1319.421539945241</v>
      </c>
      <c r="I194" s="2">
        <f t="shared" si="12"/>
        <v>13.602283916961246</v>
      </c>
      <c r="J194">
        <f t="shared" si="16"/>
        <v>5.7500000000000009</v>
      </c>
      <c r="K194">
        <f t="shared" si="17"/>
        <v>0.46000000000000008</v>
      </c>
      <c r="L194">
        <f t="shared" si="13"/>
        <v>17.070182428176619</v>
      </c>
      <c r="M194" s="2">
        <f t="shared" si="14"/>
        <v>11.445265674143585</v>
      </c>
      <c r="N194" s="2">
        <f t="shared" si="15"/>
        <v>1110.1907703919278</v>
      </c>
    </row>
    <row r="195" spans="1:14" hidden="1" x14ac:dyDescent="0.35">
      <c r="A195" s="1">
        <v>45533</v>
      </c>
      <c r="B195" t="s">
        <v>9</v>
      </c>
      <c r="C195" t="s">
        <v>8</v>
      </c>
      <c r="D195" t="s">
        <v>10</v>
      </c>
      <c r="E195" t="s">
        <v>12</v>
      </c>
      <c r="F195">
        <v>140</v>
      </c>
      <c r="G195">
        <v>47</v>
      </c>
      <c r="H195" s="2">
        <v>775.10906685398891</v>
      </c>
      <c r="I195" s="2">
        <f t="shared" ref="I195:I258" si="18">H195/G195</f>
        <v>16.491682273489126</v>
      </c>
      <c r="J195">
        <f t="shared" si="16"/>
        <v>7.0000000000000009</v>
      </c>
      <c r="K195">
        <f t="shared" si="17"/>
        <v>0.56000000000000005</v>
      </c>
      <c r="L195">
        <f t="shared" ref="L195:L258" si="19">(I195-J195)/K195</f>
        <v>16.949432631230579</v>
      </c>
      <c r="M195" s="2">
        <f t="shared" ref="M195:M258" si="20">I195-0.45-(0.1*L195)</f>
        <v>14.346739010366068</v>
      </c>
      <c r="N195" s="2">
        <f t="shared" ref="N195:N258" si="21">M195*G195</f>
        <v>674.29673348720519</v>
      </c>
    </row>
    <row r="196" spans="1:14" hidden="1" x14ac:dyDescent="0.35">
      <c r="A196" s="1">
        <v>45534</v>
      </c>
      <c r="B196" t="s">
        <v>9</v>
      </c>
      <c r="C196" t="s">
        <v>8</v>
      </c>
      <c r="D196" t="s">
        <v>10</v>
      </c>
      <c r="E196" t="s">
        <v>12</v>
      </c>
      <c r="F196">
        <v>90</v>
      </c>
      <c r="G196">
        <v>105</v>
      </c>
      <c r="H196" s="2">
        <v>1113.0078680184229</v>
      </c>
      <c r="I196" s="2">
        <f t="shared" si="18"/>
        <v>10.60007493350879</v>
      </c>
      <c r="J196">
        <f t="shared" ref="J196" si="22">5*(F196*0.01)</f>
        <v>4.5</v>
      </c>
      <c r="K196">
        <f t="shared" ref="K196" si="23">0.4*(F196*0.01)</f>
        <v>0.36000000000000004</v>
      </c>
      <c r="L196">
        <f t="shared" si="19"/>
        <v>16.944652593079969</v>
      </c>
      <c r="M196" s="2">
        <f t="shared" si="20"/>
        <v>8.4556096742007938</v>
      </c>
      <c r="N196" s="2">
        <f t="shared" si="21"/>
        <v>887.8390157910834</v>
      </c>
    </row>
    <row r="197" spans="1:14" hidden="1" x14ac:dyDescent="0.35">
      <c r="A197" s="1">
        <v>45446</v>
      </c>
      <c r="B197" t="s">
        <v>9</v>
      </c>
      <c r="C197" t="s">
        <v>8</v>
      </c>
      <c r="D197" t="s">
        <v>13</v>
      </c>
      <c r="E197" t="s">
        <v>12</v>
      </c>
      <c r="F197">
        <v>100</v>
      </c>
      <c r="G197">
        <v>15</v>
      </c>
      <c r="H197" s="2">
        <v>95.224325374112709</v>
      </c>
      <c r="I197" s="2">
        <f t="shared" si="18"/>
        <v>6.3482883582741803</v>
      </c>
      <c r="J197">
        <f t="shared" ref="J197:J260" si="24">2.5*(F197*0.01)</f>
        <v>2.5</v>
      </c>
      <c r="K197">
        <f t="shared" ref="K197:K260" si="25">0.25*(F197*0.01)</f>
        <v>0.25</v>
      </c>
      <c r="L197">
        <f t="shared" si="19"/>
        <v>15.393153433096721</v>
      </c>
      <c r="M197" s="2">
        <f t="shared" si="20"/>
        <v>4.3589730149645076</v>
      </c>
      <c r="N197" s="2">
        <f t="shared" si="21"/>
        <v>65.384595224467617</v>
      </c>
    </row>
    <row r="198" spans="1:14" hidden="1" x14ac:dyDescent="0.35">
      <c r="A198" s="1">
        <v>45447</v>
      </c>
      <c r="B198" t="s">
        <v>9</v>
      </c>
      <c r="C198" t="s">
        <v>8</v>
      </c>
      <c r="D198" t="s">
        <v>13</v>
      </c>
      <c r="E198" t="s">
        <v>12</v>
      </c>
      <c r="F198">
        <v>100</v>
      </c>
      <c r="G198">
        <v>15</v>
      </c>
      <c r="H198" s="2">
        <v>102.66315607528813</v>
      </c>
      <c r="I198" s="2">
        <f t="shared" si="18"/>
        <v>6.8442104050192087</v>
      </c>
      <c r="J198">
        <f t="shared" si="24"/>
        <v>2.5</v>
      </c>
      <c r="K198">
        <f t="shared" si="25"/>
        <v>0.25</v>
      </c>
      <c r="L198">
        <f t="shared" si="19"/>
        <v>17.376841620076835</v>
      </c>
      <c r="M198" s="2">
        <f t="shared" si="20"/>
        <v>4.6565262430115251</v>
      </c>
      <c r="N198" s="2">
        <f t="shared" si="21"/>
        <v>69.847893645172874</v>
      </c>
    </row>
    <row r="199" spans="1:14" hidden="1" x14ac:dyDescent="0.35">
      <c r="A199" s="1">
        <v>45448</v>
      </c>
      <c r="B199" t="s">
        <v>9</v>
      </c>
      <c r="C199" t="s">
        <v>8</v>
      </c>
      <c r="D199" t="s">
        <v>13</v>
      </c>
      <c r="E199" t="s">
        <v>12</v>
      </c>
      <c r="F199">
        <v>100</v>
      </c>
      <c r="G199">
        <v>15</v>
      </c>
      <c r="H199" s="2">
        <v>99.330019756001448</v>
      </c>
      <c r="I199" s="2">
        <f t="shared" si="18"/>
        <v>6.6220013170667631</v>
      </c>
      <c r="J199">
        <f t="shared" si="24"/>
        <v>2.5</v>
      </c>
      <c r="K199">
        <f t="shared" si="25"/>
        <v>0.25</v>
      </c>
      <c r="L199">
        <f t="shared" si="19"/>
        <v>16.488005268267052</v>
      </c>
      <c r="M199" s="2">
        <f t="shared" si="20"/>
        <v>4.5232007902400575</v>
      </c>
      <c r="N199" s="2">
        <f t="shared" si="21"/>
        <v>67.848011853600866</v>
      </c>
    </row>
    <row r="200" spans="1:14" hidden="1" x14ac:dyDescent="0.35">
      <c r="A200" s="1">
        <v>45449</v>
      </c>
      <c r="B200" t="s">
        <v>9</v>
      </c>
      <c r="C200" t="s">
        <v>8</v>
      </c>
      <c r="D200" t="s">
        <v>13</v>
      </c>
      <c r="E200" t="s">
        <v>12</v>
      </c>
      <c r="F200">
        <v>95</v>
      </c>
      <c r="G200">
        <v>16</v>
      </c>
      <c r="H200" s="2">
        <v>99.348950486082686</v>
      </c>
      <c r="I200" s="2">
        <f t="shared" si="18"/>
        <v>6.2093094053801678</v>
      </c>
      <c r="J200">
        <f t="shared" si="24"/>
        <v>2.375</v>
      </c>
      <c r="K200">
        <f t="shared" si="25"/>
        <v>0.23750000000000002</v>
      </c>
      <c r="L200">
        <f t="shared" si="19"/>
        <v>16.144460654232283</v>
      </c>
      <c r="M200" s="2">
        <f t="shared" si="20"/>
        <v>4.144863339956939</v>
      </c>
      <c r="N200" s="2">
        <f t="shared" si="21"/>
        <v>66.317813439311024</v>
      </c>
    </row>
    <row r="201" spans="1:14" hidden="1" x14ac:dyDescent="0.35">
      <c r="A201" s="1">
        <v>45450</v>
      </c>
      <c r="B201" t="s">
        <v>9</v>
      </c>
      <c r="C201" t="s">
        <v>8</v>
      </c>
      <c r="D201" t="s">
        <v>13</v>
      </c>
      <c r="E201" t="s">
        <v>12</v>
      </c>
      <c r="F201">
        <v>85</v>
      </c>
      <c r="G201">
        <v>18</v>
      </c>
      <c r="H201" s="2">
        <v>96.341137718431895</v>
      </c>
      <c r="I201" s="2">
        <f t="shared" si="18"/>
        <v>5.352285428801772</v>
      </c>
      <c r="J201">
        <f t="shared" si="24"/>
        <v>2.125</v>
      </c>
      <c r="K201">
        <f t="shared" si="25"/>
        <v>0.21249999999999999</v>
      </c>
      <c r="L201">
        <f t="shared" si="19"/>
        <v>15.187225547302457</v>
      </c>
      <c r="M201" s="2">
        <f t="shared" si="20"/>
        <v>3.3835628740715258</v>
      </c>
      <c r="N201" s="2">
        <f t="shared" si="21"/>
        <v>60.904131733287464</v>
      </c>
    </row>
    <row r="202" spans="1:14" hidden="1" x14ac:dyDescent="0.35">
      <c r="A202" s="1">
        <v>45453</v>
      </c>
      <c r="B202" t="s">
        <v>9</v>
      </c>
      <c r="C202" t="s">
        <v>8</v>
      </c>
      <c r="D202" t="s">
        <v>13</v>
      </c>
      <c r="E202" t="s">
        <v>12</v>
      </c>
      <c r="F202">
        <v>85</v>
      </c>
      <c r="G202">
        <v>21</v>
      </c>
      <c r="H202" s="2">
        <v>125.068502373738</v>
      </c>
      <c r="I202" s="2">
        <f t="shared" si="18"/>
        <v>5.9556429701780003</v>
      </c>
      <c r="J202">
        <f t="shared" si="24"/>
        <v>2.125</v>
      </c>
      <c r="K202">
        <f t="shared" si="25"/>
        <v>0.21249999999999999</v>
      </c>
      <c r="L202">
        <f t="shared" si="19"/>
        <v>18.026555153778826</v>
      </c>
      <c r="M202" s="2">
        <f t="shared" si="20"/>
        <v>3.7029874548001174</v>
      </c>
      <c r="N202" s="2">
        <f t="shared" si="21"/>
        <v>77.762736550802458</v>
      </c>
    </row>
    <row r="203" spans="1:14" hidden="1" x14ac:dyDescent="0.35">
      <c r="A203" s="1">
        <v>45454</v>
      </c>
      <c r="B203" t="s">
        <v>9</v>
      </c>
      <c r="C203" t="s">
        <v>8</v>
      </c>
      <c r="D203" t="s">
        <v>13</v>
      </c>
      <c r="E203" t="s">
        <v>12</v>
      </c>
      <c r="F203">
        <v>90</v>
      </c>
      <c r="G203">
        <v>20</v>
      </c>
      <c r="H203" s="2">
        <v>115.2079097985702</v>
      </c>
      <c r="I203" s="2">
        <f t="shared" si="18"/>
        <v>5.7603954899285101</v>
      </c>
      <c r="J203">
        <f t="shared" si="24"/>
        <v>2.25</v>
      </c>
      <c r="K203">
        <f t="shared" si="25"/>
        <v>0.22500000000000001</v>
      </c>
      <c r="L203">
        <f t="shared" si="19"/>
        <v>15.601757733015599</v>
      </c>
      <c r="M203" s="2">
        <f t="shared" si="20"/>
        <v>3.7502197166269502</v>
      </c>
      <c r="N203" s="2">
        <f t="shared" si="21"/>
        <v>75.004394332539007</v>
      </c>
    </row>
    <row r="204" spans="1:14" hidden="1" x14ac:dyDescent="0.35">
      <c r="A204" s="1">
        <v>45455</v>
      </c>
      <c r="B204" t="s">
        <v>9</v>
      </c>
      <c r="C204" t="s">
        <v>8</v>
      </c>
      <c r="D204" t="s">
        <v>13</v>
      </c>
      <c r="E204" t="s">
        <v>12</v>
      </c>
      <c r="F204">
        <v>85</v>
      </c>
      <c r="G204">
        <v>16</v>
      </c>
      <c r="H204" s="2">
        <v>96.741655867101841</v>
      </c>
      <c r="I204" s="2">
        <f t="shared" si="18"/>
        <v>6.046353491693865</v>
      </c>
      <c r="J204">
        <f t="shared" si="24"/>
        <v>2.125</v>
      </c>
      <c r="K204">
        <f t="shared" si="25"/>
        <v>0.21249999999999999</v>
      </c>
      <c r="L204">
        <f t="shared" si="19"/>
        <v>18.453428196206424</v>
      </c>
      <c r="M204" s="2">
        <f t="shared" si="20"/>
        <v>3.7510106720732224</v>
      </c>
      <c r="N204" s="2">
        <f t="shared" si="21"/>
        <v>60.016170753171558</v>
      </c>
    </row>
    <row r="205" spans="1:14" hidden="1" x14ac:dyDescent="0.35">
      <c r="A205" s="1">
        <v>45456</v>
      </c>
      <c r="B205" t="s">
        <v>9</v>
      </c>
      <c r="C205" t="s">
        <v>8</v>
      </c>
      <c r="D205" t="s">
        <v>13</v>
      </c>
      <c r="E205" t="s">
        <v>12</v>
      </c>
      <c r="F205">
        <v>100</v>
      </c>
      <c r="G205">
        <v>15</v>
      </c>
      <c r="H205" s="2">
        <v>106.85527511631874</v>
      </c>
      <c r="I205" s="2">
        <f t="shared" si="18"/>
        <v>7.1236850077545828</v>
      </c>
      <c r="J205">
        <f t="shared" si="24"/>
        <v>2.5</v>
      </c>
      <c r="K205">
        <f t="shared" si="25"/>
        <v>0.25</v>
      </c>
      <c r="L205">
        <f t="shared" si="19"/>
        <v>18.494740031018331</v>
      </c>
      <c r="M205" s="2">
        <f t="shared" si="20"/>
        <v>4.8242110046527493</v>
      </c>
      <c r="N205" s="2">
        <f t="shared" si="21"/>
        <v>72.363165069791236</v>
      </c>
    </row>
    <row r="206" spans="1:14" hidden="1" x14ac:dyDescent="0.35">
      <c r="A206" s="1">
        <v>45457</v>
      </c>
      <c r="B206" t="s">
        <v>9</v>
      </c>
      <c r="C206" t="s">
        <v>8</v>
      </c>
      <c r="D206" t="s">
        <v>13</v>
      </c>
      <c r="E206" t="s">
        <v>12</v>
      </c>
      <c r="F206">
        <v>85</v>
      </c>
      <c r="G206">
        <v>19</v>
      </c>
      <c r="H206" s="2">
        <v>100.41534087727544</v>
      </c>
      <c r="I206" s="2">
        <f t="shared" si="18"/>
        <v>5.2850179409092339</v>
      </c>
      <c r="J206">
        <f t="shared" si="24"/>
        <v>2.125</v>
      </c>
      <c r="K206">
        <f t="shared" si="25"/>
        <v>0.21249999999999999</v>
      </c>
      <c r="L206">
        <f t="shared" si="19"/>
        <v>14.870672663102278</v>
      </c>
      <c r="M206" s="2">
        <f t="shared" si="20"/>
        <v>3.347950674599006</v>
      </c>
      <c r="N206" s="2">
        <f t="shared" si="21"/>
        <v>63.611062817381111</v>
      </c>
    </row>
    <row r="207" spans="1:14" hidden="1" x14ac:dyDescent="0.35">
      <c r="A207" s="1">
        <v>45460</v>
      </c>
      <c r="B207" t="s">
        <v>9</v>
      </c>
      <c r="C207" t="s">
        <v>8</v>
      </c>
      <c r="D207" t="s">
        <v>13</v>
      </c>
      <c r="E207" t="s">
        <v>12</v>
      </c>
      <c r="F207">
        <v>100</v>
      </c>
      <c r="G207">
        <v>15</v>
      </c>
      <c r="H207" s="2">
        <v>104.63196619269169</v>
      </c>
      <c r="I207" s="2">
        <f t="shared" si="18"/>
        <v>6.9754644128461125</v>
      </c>
      <c r="J207">
        <f t="shared" si="24"/>
        <v>2.5</v>
      </c>
      <c r="K207">
        <f t="shared" si="25"/>
        <v>0.25</v>
      </c>
      <c r="L207">
        <f t="shared" si="19"/>
        <v>17.90185765138445</v>
      </c>
      <c r="M207" s="2">
        <f t="shared" si="20"/>
        <v>4.7352786477076672</v>
      </c>
      <c r="N207" s="2">
        <f t="shared" si="21"/>
        <v>71.029179715615001</v>
      </c>
    </row>
    <row r="208" spans="1:14" hidden="1" x14ac:dyDescent="0.35">
      <c r="A208" s="1">
        <v>45461</v>
      </c>
      <c r="B208" t="s">
        <v>9</v>
      </c>
      <c r="C208" t="s">
        <v>8</v>
      </c>
      <c r="D208" t="s">
        <v>13</v>
      </c>
      <c r="E208" t="s">
        <v>12</v>
      </c>
      <c r="F208">
        <v>100</v>
      </c>
      <c r="G208">
        <v>17</v>
      </c>
      <c r="H208" s="2">
        <v>112.01176627002907</v>
      </c>
      <c r="I208" s="2">
        <f t="shared" si="18"/>
        <v>6.5889274276487688</v>
      </c>
      <c r="J208">
        <f t="shared" si="24"/>
        <v>2.5</v>
      </c>
      <c r="K208">
        <f t="shared" si="25"/>
        <v>0.25</v>
      </c>
      <c r="L208">
        <f t="shared" si="19"/>
        <v>16.355709710595075</v>
      </c>
      <c r="M208" s="2">
        <f t="shared" si="20"/>
        <v>4.5033564565892608</v>
      </c>
      <c r="N208" s="2">
        <f t="shared" si="21"/>
        <v>76.557059762017431</v>
      </c>
    </row>
    <row r="209" spans="1:14" hidden="1" x14ac:dyDescent="0.35">
      <c r="A209" s="1">
        <v>45462</v>
      </c>
      <c r="B209" t="s">
        <v>9</v>
      </c>
      <c r="C209" t="s">
        <v>8</v>
      </c>
      <c r="D209" t="s">
        <v>13</v>
      </c>
      <c r="E209" t="s">
        <v>12</v>
      </c>
      <c r="F209">
        <v>100</v>
      </c>
      <c r="G209">
        <v>15</v>
      </c>
      <c r="H209" s="2">
        <v>105.11996505015111</v>
      </c>
      <c r="I209" s="2">
        <f t="shared" si="18"/>
        <v>7.0079976700100737</v>
      </c>
      <c r="J209">
        <f t="shared" si="24"/>
        <v>2.5</v>
      </c>
      <c r="K209">
        <f t="shared" si="25"/>
        <v>0.25</v>
      </c>
      <c r="L209">
        <f t="shared" si="19"/>
        <v>18.031990680040295</v>
      </c>
      <c r="M209" s="2">
        <f t="shared" si="20"/>
        <v>4.7547986020060442</v>
      </c>
      <c r="N209" s="2">
        <f t="shared" si="21"/>
        <v>71.32197903009066</v>
      </c>
    </row>
    <row r="210" spans="1:14" hidden="1" x14ac:dyDescent="0.35">
      <c r="A210" s="1">
        <v>45463</v>
      </c>
      <c r="B210" t="s">
        <v>9</v>
      </c>
      <c r="C210" t="s">
        <v>8</v>
      </c>
      <c r="D210" t="s">
        <v>13</v>
      </c>
      <c r="E210" t="s">
        <v>12</v>
      </c>
      <c r="F210">
        <v>100</v>
      </c>
      <c r="G210">
        <v>16</v>
      </c>
      <c r="H210" s="2">
        <v>106.20717911629347</v>
      </c>
      <c r="I210" s="2">
        <f t="shared" si="18"/>
        <v>6.6379486947683422</v>
      </c>
      <c r="J210">
        <f t="shared" si="24"/>
        <v>2.5</v>
      </c>
      <c r="K210">
        <f t="shared" si="25"/>
        <v>0.25</v>
      </c>
      <c r="L210">
        <f t="shared" si="19"/>
        <v>16.551794779073369</v>
      </c>
      <c r="M210" s="2">
        <f t="shared" si="20"/>
        <v>4.5327692168610048</v>
      </c>
      <c r="N210" s="2">
        <f t="shared" si="21"/>
        <v>72.524307469776076</v>
      </c>
    </row>
    <row r="211" spans="1:14" hidden="1" x14ac:dyDescent="0.35">
      <c r="A211" s="1">
        <v>45464</v>
      </c>
      <c r="B211" t="s">
        <v>9</v>
      </c>
      <c r="C211" t="s">
        <v>8</v>
      </c>
      <c r="D211" t="s">
        <v>13</v>
      </c>
      <c r="E211" t="s">
        <v>12</v>
      </c>
      <c r="F211">
        <v>90</v>
      </c>
      <c r="G211">
        <v>15</v>
      </c>
      <c r="H211" s="2">
        <v>86.902925536614148</v>
      </c>
      <c r="I211" s="2">
        <f t="shared" si="18"/>
        <v>5.7935283691076096</v>
      </c>
      <c r="J211">
        <f t="shared" si="24"/>
        <v>2.25</v>
      </c>
      <c r="K211">
        <f t="shared" si="25"/>
        <v>0.22500000000000001</v>
      </c>
      <c r="L211">
        <f t="shared" si="19"/>
        <v>15.749014973811597</v>
      </c>
      <c r="M211" s="2">
        <f t="shared" si="20"/>
        <v>3.7686268717264495</v>
      </c>
      <c r="N211" s="2">
        <f t="shared" si="21"/>
        <v>56.529403075896745</v>
      </c>
    </row>
    <row r="212" spans="1:14" hidden="1" x14ac:dyDescent="0.35">
      <c r="A212" s="1">
        <v>45467</v>
      </c>
      <c r="B212" t="s">
        <v>9</v>
      </c>
      <c r="C212" t="s">
        <v>8</v>
      </c>
      <c r="D212" t="s">
        <v>13</v>
      </c>
      <c r="E212" t="s">
        <v>12</v>
      </c>
      <c r="F212">
        <v>95</v>
      </c>
      <c r="G212">
        <v>15</v>
      </c>
      <c r="H212" s="2">
        <v>102.2394992766111</v>
      </c>
      <c r="I212" s="2">
        <f t="shared" si="18"/>
        <v>6.8159666184407399</v>
      </c>
      <c r="J212">
        <f t="shared" si="24"/>
        <v>2.375</v>
      </c>
      <c r="K212">
        <f t="shared" si="25"/>
        <v>0.23750000000000002</v>
      </c>
      <c r="L212">
        <f t="shared" si="19"/>
        <v>18.698806814487323</v>
      </c>
      <c r="M212" s="2">
        <f t="shared" si="20"/>
        <v>4.4960859369920074</v>
      </c>
      <c r="N212" s="2">
        <f t="shared" si="21"/>
        <v>67.441289054880116</v>
      </c>
    </row>
    <row r="213" spans="1:14" hidden="1" x14ac:dyDescent="0.35">
      <c r="A213" s="1">
        <v>45468</v>
      </c>
      <c r="B213" t="s">
        <v>9</v>
      </c>
      <c r="C213" t="s">
        <v>8</v>
      </c>
      <c r="D213" t="s">
        <v>13</v>
      </c>
      <c r="E213" t="s">
        <v>12</v>
      </c>
      <c r="F213">
        <v>90</v>
      </c>
      <c r="G213">
        <v>17</v>
      </c>
      <c r="H213" s="2">
        <v>94.224166322662072</v>
      </c>
      <c r="I213" s="2">
        <f t="shared" si="18"/>
        <v>5.5425980189801223</v>
      </c>
      <c r="J213">
        <f t="shared" si="24"/>
        <v>2.25</v>
      </c>
      <c r="K213">
        <f t="shared" si="25"/>
        <v>0.22500000000000001</v>
      </c>
      <c r="L213">
        <f t="shared" si="19"/>
        <v>14.633768973244987</v>
      </c>
      <c r="M213" s="2">
        <f t="shared" si="20"/>
        <v>3.6292211216556236</v>
      </c>
      <c r="N213" s="2">
        <f t="shared" si="21"/>
        <v>61.696759068145603</v>
      </c>
    </row>
    <row r="214" spans="1:14" hidden="1" x14ac:dyDescent="0.35">
      <c r="A214" s="1">
        <v>45469</v>
      </c>
      <c r="B214" t="s">
        <v>9</v>
      </c>
      <c r="C214" t="s">
        <v>8</v>
      </c>
      <c r="D214" t="s">
        <v>13</v>
      </c>
      <c r="E214" t="s">
        <v>12</v>
      </c>
      <c r="F214">
        <v>85</v>
      </c>
      <c r="G214">
        <v>17</v>
      </c>
      <c r="H214" s="2">
        <v>104.00444492642028</v>
      </c>
      <c r="I214" s="2">
        <f t="shared" si="18"/>
        <v>6.1179085250835454</v>
      </c>
      <c r="J214">
        <f t="shared" si="24"/>
        <v>2.125</v>
      </c>
      <c r="K214">
        <f t="shared" si="25"/>
        <v>0.21249999999999999</v>
      </c>
      <c r="L214">
        <f t="shared" si="19"/>
        <v>18.790157765099039</v>
      </c>
      <c r="M214" s="2">
        <f t="shared" si="20"/>
        <v>3.788892748573641</v>
      </c>
      <c r="N214" s="2">
        <f t="shared" si="21"/>
        <v>64.411176725751901</v>
      </c>
    </row>
    <row r="215" spans="1:14" hidden="1" x14ac:dyDescent="0.35">
      <c r="A215" s="1">
        <v>45470</v>
      </c>
      <c r="B215" t="s">
        <v>9</v>
      </c>
      <c r="C215" t="s">
        <v>8</v>
      </c>
      <c r="D215" t="s">
        <v>13</v>
      </c>
      <c r="E215" t="s">
        <v>12</v>
      </c>
      <c r="F215">
        <v>100</v>
      </c>
      <c r="G215">
        <v>15</v>
      </c>
      <c r="H215" s="2">
        <v>103.43816604011276</v>
      </c>
      <c r="I215" s="2">
        <f t="shared" si="18"/>
        <v>6.8958777360075176</v>
      </c>
      <c r="J215">
        <f t="shared" si="24"/>
        <v>2.5</v>
      </c>
      <c r="K215">
        <f t="shared" si="25"/>
        <v>0.25</v>
      </c>
      <c r="L215">
        <f t="shared" si="19"/>
        <v>17.583510944030071</v>
      </c>
      <c r="M215" s="2">
        <f t="shared" si="20"/>
        <v>4.68752664160451</v>
      </c>
      <c r="N215" s="2">
        <f t="shared" si="21"/>
        <v>70.312899624067654</v>
      </c>
    </row>
    <row r="216" spans="1:14" hidden="1" x14ac:dyDescent="0.35">
      <c r="A216" s="1">
        <v>45471</v>
      </c>
      <c r="B216" t="s">
        <v>9</v>
      </c>
      <c r="C216" t="s">
        <v>8</v>
      </c>
      <c r="D216" t="s">
        <v>13</v>
      </c>
      <c r="E216" t="s">
        <v>12</v>
      </c>
      <c r="F216">
        <v>90</v>
      </c>
      <c r="G216">
        <v>17</v>
      </c>
      <c r="H216" s="2">
        <v>101.34820656264934</v>
      </c>
      <c r="I216" s="2">
        <f t="shared" si="18"/>
        <v>5.9616592095676078</v>
      </c>
      <c r="J216">
        <f t="shared" si="24"/>
        <v>2.25</v>
      </c>
      <c r="K216">
        <f t="shared" si="25"/>
        <v>0.22500000000000001</v>
      </c>
      <c r="L216">
        <f t="shared" si="19"/>
        <v>16.496263153633812</v>
      </c>
      <c r="M216" s="2">
        <f t="shared" si="20"/>
        <v>3.8620328942042264</v>
      </c>
      <c r="N216" s="2">
        <f t="shared" si="21"/>
        <v>65.654559201471841</v>
      </c>
    </row>
    <row r="217" spans="1:14" hidden="1" x14ac:dyDescent="0.35">
      <c r="A217" s="1">
        <v>45474</v>
      </c>
      <c r="B217" t="s">
        <v>9</v>
      </c>
      <c r="C217" t="s">
        <v>8</v>
      </c>
      <c r="D217" t="s">
        <v>13</v>
      </c>
      <c r="E217" t="s">
        <v>12</v>
      </c>
      <c r="F217">
        <v>85</v>
      </c>
      <c r="G217">
        <v>19</v>
      </c>
      <c r="H217" s="2">
        <v>108.17976408420809</v>
      </c>
      <c r="I217" s="2">
        <f t="shared" si="18"/>
        <v>5.6936717939056889</v>
      </c>
      <c r="J217">
        <f t="shared" si="24"/>
        <v>2.125</v>
      </c>
      <c r="K217">
        <f t="shared" si="25"/>
        <v>0.21249999999999999</v>
      </c>
      <c r="L217">
        <f t="shared" si="19"/>
        <v>16.793749618379714</v>
      </c>
      <c r="M217" s="2">
        <f t="shared" si="20"/>
        <v>3.5642968320677175</v>
      </c>
      <c r="N217" s="2">
        <f t="shared" si="21"/>
        <v>67.721639809286629</v>
      </c>
    </row>
    <row r="218" spans="1:14" hidden="1" x14ac:dyDescent="0.35">
      <c r="A218" s="1">
        <v>45475</v>
      </c>
      <c r="B218" t="s">
        <v>9</v>
      </c>
      <c r="C218" t="s">
        <v>8</v>
      </c>
      <c r="D218" t="s">
        <v>13</v>
      </c>
      <c r="E218" t="s">
        <v>12</v>
      </c>
      <c r="F218">
        <v>85</v>
      </c>
      <c r="G218">
        <v>16</v>
      </c>
      <c r="H218" s="2">
        <v>84.386822080849186</v>
      </c>
      <c r="I218" s="2">
        <f t="shared" si="18"/>
        <v>5.2741763800530741</v>
      </c>
      <c r="J218">
        <f t="shared" si="24"/>
        <v>2.125</v>
      </c>
      <c r="K218">
        <f t="shared" si="25"/>
        <v>0.21249999999999999</v>
      </c>
      <c r="L218">
        <f t="shared" si="19"/>
        <v>14.819653553190937</v>
      </c>
      <c r="M218" s="2">
        <f t="shared" si="20"/>
        <v>3.34221102473398</v>
      </c>
      <c r="N218" s="2">
        <f t="shared" si="21"/>
        <v>53.47537639574368</v>
      </c>
    </row>
    <row r="219" spans="1:14" hidden="1" x14ac:dyDescent="0.35">
      <c r="A219" s="1">
        <v>45476</v>
      </c>
      <c r="B219" t="s">
        <v>9</v>
      </c>
      <c r="C219" t="s">
        <v>8</v>
      </c>
      <c r="D219" t="s">
        <v>13</v>
      </c>
      <c r="E219" t="s">
        <v>12</v>
      </c>
      <c r="F219">
        <v>100</v>
      </c>
      <c r="G219">
        <v>15</v>
      </c>
      <c r="H219" s="2">
        <v>109.04006721189285</v>
      </c>
      <c r="I219" s="2">
        <f t="shared" si="18"/>
        <v>7.2693378141261897</v>
      </c>
      <c r="J219">
        <f t="shared" si="24"/>
        <v>2.5</v>
      </c>
      <c r="K219">
        <f t="shared" si="25"/>
        <v>0.25</v>
      </c>
      <c r="L219">
        <f t="shared" si="19"/>
        <v>19.077351256504759</v>
      </c>
      <c r="M219" s="2">
        <f t="shared" si="20"/>
        <v>4.911602688475714</v>
      </c>
      <c r="N219" s="2">
        <f t="shared" si="21"/>
        <v>73.674040327135714</v>
      </c>
    </row>
    <row r="220" spans="1:14" hidden="1" x14ac:dyDescent="0.35">
      <c r="A220" s="1">
        <v>45477</v>
      </c>
      <c r="B220" t="s">
        <v>9</v>
      </c>
      <c r="C220" t="s">
        <v>8</v>
      </c>
      <c r="D220" t="s">
        <v>13</v>
      </c>
      <c r="E220" t="s">
        <v>12</v>
      </c>
      <c r="F220">
        <v>100</v>
      </c>
      <c r="G220">
        <v>15</v>
      </c>
      <c r="H220" s="2">
        <v>97.797216572492786</v>
      </c>
      <c r="I220" s="2">
        <f t="shared" si="18"/>
        <v>6.5198144381661853</v>
      </c>
      <c r="J220">
        <f t="shared" si="24"/>
        <v>2.5</v>
      </c>
      <c r="K220">
        <f t="shared" si="25"/>
        <v>0.25</v>
      </c>
      <c r="L220">
        <f t="shared" si="19"/>
        <v>16.079257752664741</v>
      </c>
      <c r="M220" s="2">
        <f t="shared" si="20"/>
        <v>4.4618886628997112</v>
      </c>
      <c r="N220" s="2">
        <f t="shared" si="21"/>
        <v>66.928329943495669</v>
      </c>
    </row>
    <row r="221" spans="1:14" hidden="1" x14ac:dyDescent="0.35">
      <c r="A221" s="1">
        <v>45478</v>
      </c>
      <c r="B221" t="s">
        <v>9</v>
      </c>
      <c r="C221" t="s">
        <v>8</v>
      </c>
      <c r="D221" t="s">
        <v>13</v>
      </c>
      <c r="E221" t="s">
        <v>12</v>
      </c>
      <c r="F221">
        <v>100</v>
      </c>
      <c r="G221">
        <v>15</v>
      </c>
      <c r="H221" s="2">
        <v>103.4788443581418</v>
      </c>
      <c r="I221" s="2">
        <f t="shared" si="18"/>
        <v>6.89858962387612</v>
      </c>
      <c r="J221">
        <f t="shared" si="24"/>
        <v>2.5</v>
      </c>
      <c r="K221">
        <f t="shared" si="25"/>
        <v>0.25</v>
      </c>
      <c r="L221">
        <f t="shared" si="19"/>
        <v>17.59435849550448</v>
      </c>
      <c r="M221" s="2">
        <f t="shared" si="20"/>
        <v>4.6891537743256713</v>
      </c>
      <c r="N221" s="2">
        <f t="shared" si="21"/>
        <v>70.337306614885065</v>
      </c>
    </row>
    <row r="222" spans="1:14" hidden="1" x14ac:dyDescent="0.35">
      <c r="A222" s="1">
        <v>45481</v>
      </c>
      <c r="B222" t="s">
        <v>9</v>
      </c>
      <c r="C222" t="s">
        <v>8</v>
      </c>
      <c r="D222" t="s">
        <v>13</v>
      </c>
      <c r="E222" t="s">
        <v>12</v>
      </c>
      <c r="F222">
        <v>90</v>
      </c>
      <c r="G222">
        <v>17</v>
      </c>
      <c r="H222" s="2">
        <v>96.184816194249663</v>
      </c>
      <c r="I222" s="2">
        <f t="shared" si="18"/>
        <v>5.6579303643676271</v>
      </c>
      <c r="J222">
        <f t="shared" si="24"/>
        <v>2.25</v>
      </c>
      <c r="K222">
        <f t="shared" si="25"/>
        <v>0.22500000000000001</v>
      </c>
      <c r="L222">
        <f t="shared" si="19"/>
        <v>15.146357174967232</v>
      </c>
      <c r="M222" s="2">
        <f t="shared" si="20"/>
        <v>3.6932946468709034</v>
      </c>
      <c r="N222" s="2">
        <f t="shared" si="21"/>
        <v>62.786008996805357</v>
      </c>
    </row>
    <row r="223" spans="1:14" hidden="1" x14ac:dyDescent="0.35">
      <c r="A223" s="1">
        <v>45482</v>
      </c>
      <c r="B223" t="s">
        <v>9</v>
      </c>
      <c r="C223" t="s">
        <v>8</v>
      </c>
      <c r="D223" t="s">
        <v>13</v>
      </c>
      <c r="E223" t="s">
        <v>12</v>
      </c>
      <c r="F223">
        <v>100</v>
      </c>
      <c r="G223">
        <v>15</v>
      </c>
      <c r="H223" s="2">
        <v>97.287892938267518</v>
      </c>
      <c r="I223" s="2">
        <f t="shared" si="18"/>
        <v>6.4858595292178345</v>
      </c>
      <c r="J223">
        <f t="shared" si="24"/>
        <v>2.5</v>
      </c>
      <c r="K223">
        <f t="shared" si="25"/>
        <v>0.25</v>
      </c>
      <c r="L223">
        <f t="shared" si="19"/>
        <v>15.943438116871338</v>
      </c>
      <c r="M223" s="2">
        <f t="shared" si="20"/>
        <v>4.4415157175307005</v>
      </c>
      <c r="N223" s="2">
        <f t="shared" si="21"/>
        <v>66.622735762960502</v>
      </c>
    </row>
    <row r="224" spans="1:14" hidden="1" x14ac:dyDescent="0.35">
      <c r="A224" s="1">
        <v>45483</v>
      </c>
      <c r="B224" t="s">
        <v>9</v>
      </c>
      <c r="C224" t="s">
        <v>8</v>
      </c>
      <c r="D224" t="s">
        <v>13</v>
      </c>
      <c r="E224" t="s">
        <v>12</v>
      </c>
      <c r="F224">
        <v>90</v>
      </c>
      <c r="G224">
        <v>20</v>
      </c>
      <c r="H224" s="2">
        <v>115.72420502057425</v>
      </c>
      <c r="I224" s="2">
        <f t="shared" si="18"/>
        <v>5.7862102510287121</v>
      </c>
      <c r="J224">
        <f t="shared" si="24"/>
        <v>2.25</v>
      </c>
      <c r="K224">
        <f t="shared" si="25"/>
        <v>0.22500000000000001</v>
      </c>
      <c r="L224">
        <f t="shared" si="19"/>
        <v>15.716490004572053</v>
      </c>
      <c r="M224" s="2">
        <f t="shared" si="20"/>
        <v>3.7645612505715063</v>
      </c>
      <c r="N224" s="2">
        <f t="shared" si="21"/>
        <v>75.291225011430129</v>
      </c>
    </row>
    <row r="225" spans="1:14" hidden="1" x14ac:dyDescent="0.35">
      <c r="A225" s="1">
        <v>45484</v>
      </c>
      <c r="B225" t="s">
        <v>9</v>
      </c>
      <c r="C225" t="s">
        <v>8</v>
      </c>
      <c r="D225" t="s">
        <v>13</v>
      </c>
      <c r="E225" t="s">
        <v>12</v>
      </c>
      <c r="F225">
        <v>100</v>
      </c>
      <c r="G225">
        <v>15</v>
      </c>
      <c r="H225" s="2">
        <v>103.96072420655486</v>
      </c>
      <c r="I225" s="2">
        <f t="shared" si="18"/>
        <v>6.9307149471036569</v>
      </c>
      <c r="J225">
        <f t="shared" si="24"/>
        <v>2.5</v>
      </c>
      <c r="K225">
        <f t="shared" si="25"/>
        <v>0.25</v>
      </c>
      <c r="L225">
        <f t="shared" si="19"/>
        <v>17.722859788414628</v>
      </c>
      <c r="M225" s="2">
        <f t="shared" si="20"/>
        <v>4.7084289682621936</v>
      </c>
      <c r="N225" s="2">
        <f t="shared" si="21"/>
        <v>70.6264345239329</v>
      </c>
    </row>
    <row r="226" spans="1:14" hidden="1" x14ac:dyDescent="0.35">
      <c r="A226" s="1">
        <v>45485</v>
      </c>
      <c r="B226" t="s">
        <v>9</v>
      </c>
      <c r="C226" t="s">
        <v>8</v>
      </c>
      <c r="D226" t="s">
        <v>13</v>
      </c>
      <c r="E226" t="s">
        <v>12</v>
      </c>
      <c r="F226">
        <v>100</v>
      </c>
      <c r="G226">
        <v>15</v>
      </c>
      <c r="H226" s="2">
        <v>101.99070696215304</v>
      </c>
      <c r="I226" s="2">
        <f t="shared" si="18"/>
        <v>6.7993804641435363</v>
      </c>
      <c r="J226">
        <f t="shared" si="24"/>
        <v>2.5</v>
      </c>
      <c r="K226">
        <f t="shared" si="25"/>
        <v>0.25</v>
      </c>
      <c r="L226">
        <f t="shared" si="19"/>
        <v>17.197521856574145</v>
      </c>
      <c r="M226" s="2">
        <f t="shared" si="20"/>
        <v>4.6296282784861216</v>
      </c>
      <c r="N226" s="2">
        <f t="shared" si="21"/>
        <v>69.444424177291822</v>
      </c>
    </row>
    <row r="227" spans="1:14" hidden="1" x14ac:dyDescent="0.35">
      <c r="A227" s="1">
        <v>45488</v>
      </c>
      <c r="B227" t="s">
        <v>9</v>
      </c>
      <c r="C227" t="s">
        <v>8</v>
      </c>
      <c r="D227" t="s">
        <v>13</v>
      </c>
      <c r="E227" t="s">
        <v>12</v>
      </c>
      <c r="F227">
        <v>85</v>
      </c>
      <c r="G227">
        <v>23</v>
      </c>
      <c r="H227" s="2">
        <v>132.32525011594868</v>
      </c>
      <c r="I227" s="2">
        <f t="shared" si="18"/>
        <v>5.7532717441716814</v>
      </c>
      <c r="J227">
        <f t="shared" si="24"/>
        <v>2.125</v>
      </c>
      <c r="K227">
        <f t="shared" si="25"/>
        <v>0.21249999999999999</v>
      </c>
      <c r="L227">
        <f t="shared" si="19"/>
        <v>17.074219972572617</v>
      </c>
      <c r="M227" s="2">
        <f t="shared" si="20"/>
        <v>3.5958497469144195</v>
      </c>
      <c r="N227" s="2">
        <f t="shared" si="21"/>
        <v>82.704544179031643</v>
      </c>
    </row>
    <row r="228" spans="1:14" hidden="1" x14ac:dyDescent="0.35">
      <c r="A228" s="1">
        <v>45489</v>
      </c>
      <c r="B228" t="s">
        <v>9</v>
      </c>
      <c r="C228" t="s">
        <v>8</v>
      </c>
      <c r="D228" t="s">
        <v>13</v>
      </c>
      <c r="E228" t="s">
        <v>12</v>
      </c>
      <c r="F228">
        <v>100</v>
      </c>
      <c r="G228">
        <v>15</v>
      </c>
      <c r="H228" s="2">
        <v>96.057560313208427</v>
      </c>
      <c r="I228" s="2">
        <f t="shared" si="18"/>
        <v>6.4038373542138949</v>
      </c>
      <c r="J228">
        <f t="shared" si="24"/>
        <v>2.5</v>
      </c>
      <c r="K228">
        <f t="shared" si="25"/>
        <v>0.25</v>
      </c>
      <c r="L228">
        <f t="shared" si="19"/>
        <v>15.61534941685558</v>
      </c>
      <c r="M228" s="2">
        <f t="shared" si="20"/>
        <v>4.3923024125283368</v>
      </c>
      <c r="N228" s="2">
        <f t="shared" si="21"/>
        <v>65.88453618792505</v>
      </c>
    </row>
    <row r="229" spans="1:14" hidden="1" x14ac:dyDescent="0.35">
      <c r="A229" s="1">
        <v>45490</v>
      </c>
      <c r="B229" t="s">
        <v>9</v>
      </c>
      <c r="C229" t="s">
        <v>8</v>
      </c>
      <c r="D229" t="s">
        <v>13</v>
      </c>
      <c r="E229" t="s">
        <v>12</v>
      </c>
      <c r="F229">
        <v>95</v>
      </c>
      <c r="G229">
        <v>15</v>
      </c>
      <c r="H229" s="2">
        <v>93.181781585787405</v>
      </c>
      <c r="I229" s="2">
        <f t="shared" si="18"/>
        <v>6.2121187723858267</v>
      </c>
      <c r="J229">
        <f t="shared" si="24"/>
        <v>2.375</v>
      </c>
      <c r="K229">
        <f t="shared" si="25"/>
        <v>0.23750000000000002</v>
      </c>
      <c r="L229">
        <f t="shared" si="19"/>
        <v>16.156289567940323</v>
      </c>
      <c r="M229" s="2">
        <f t="shared" si="20"/>
        <v>4.146489815591794</v>
      </c>
      <c r="N229" s="2">
        <f t="shared" si="21"/>
        <v>62.197347233876911</v>
      </c>
    </row>
    <row r="230" spans="1:14" hidden="1" x14ac:dyDescent="0.35">
      <c r="A230" s="1">
        <v>45491</v>
      </c>
      <c r="B230" t="s">
        <v>9</v>
      </c>
      <c r="C230" t="s">
        <v>8</v>
      </c>
      <c r="D230" t="s">
        <v>13</v>
      </c>
      <c r="E230" t="s">
        <v>12</v>
      </c>
      <c r="F230">
        <v>100</v>
      </c>
      <c r="G230">
        <v>15</v>
      </c>
      <c r="H230" s="2">
        <v>107.25113616265952</v>
      </c>
      <c r="I230" s="2">
        <f t="shared" si="18"/>
        <v>7.1500757441773013</v>
      </c>
      <c r="J230">
        <f t="shared" si="24"/>
        <v>2.5</v>
      </c>
      <c r="K230">
        <f t="shared" si="25"/>
        <v>0.25</v>
      </c>
      <c r="L230">
        <f t="shared" si="19"/>
        <v>18.600302976709205</v>
      </c>
      <c r="M230" s="2">
        <f t="shared" si="20"/>
        <v>4.8400454465063802</v>
      </c>
      <c r="N230" s="2">
        <f t="shared" si="21"/>
        <v>72.600681697595704</v>
      </c>
    </row>
    <row r="231" spans="1:14" hidden="1" x14ac:dyDescent="0.35">
      <c r="A231" s="1">
        <v>45492</v>
      </c>
      <c r="B231" t="s">
        <v>9</v>
      </c>
      <c r="C231" t="s">
        <v>8</v>
      </c>
      <c r="D231" t="s">
        <v>13</v>
      </c>
      <c r="E231" t="s">
        <v>12</v>
      </c>
      <c r="F231">
        <v>100</v>
      </c>
      <c r="G231">
        <v>15</v>
      </c>
      <c r="H231" s="2">
        <v>103.93888697603882</v>
      </c>
      <c r="I231" s="2">
        <f t="shared" si="18"/>
        <v>6.9292591317359209</v>
      </c>
      <c r="J231">
        <f t="shared" si="24"/>
        <v>2.5</v>
      </c>
      <c r="K231">
        <f t="shared" si="25"/>
        <v>0.25</v>
      </c>
      <c r="L231">
        <f t="shared" si="19"/>
        <v>17.717036526943684</v>
      </c>
      <c r="M231" s="2">
        <f t="shared" si="20"/>
        <v>4.7075554790415524</v>
      </c>
      <c r="N231" s="2">
        <f t="shared" si="21"/>
        <v>70.613332185623278</v>
      </c>
    </row>
    <row r="232" spans="1:14" hidden="1" x14ac:dyDescent="0.35">
      <c r="A232" s="1">
        <v>45495</v>
      </c>
      <c r="B232" t="s">
        <v>9</v>
      </c>
      <c r="C232" t="s">
        <v>8</v>
      </c>
      <c r="D232" t="s">
        <v>13</v>
      </c>
      <c r="E232" t="s">
        <v>12</v>
      </c>
      <c r="F232">
        <v>100</v>
      </c>
      <c r="G232">
        <v>15</v>
      </c>
      <c r="H232" s="2">
        <v>101.38729171108018</v>
      </c>
      <c r="I232" s="2">
        <f t="shared" si="18"/>
        <v>6.7591527807386784</v>
      </c>
      <c r="J232">
        <f t="shared" si="24"/>
        <v>2.5</v>
      </c>
      <c r="K232">
        <f t="shared" si="25"/>
        <v>0.25</v>
      </c>
      <c r="L232">
        <f t="shared" si="19"/>
        <v>17.036611122954714</v>
      </c>
      <c r="M232" s="2">
        <f t="shared" si="20"/>
        <v>4.6054916684432072</v>
      </c>
      <c r="N232" s="2">
        <f t="shared" si="21"/>
        <v>69.082375026648108</v>
      </c>
    </row>
    <row r="233" spans="1:14" hidden="1" x14ac:dyDescent="0.35">
      <c r="A233" s="1">
        <v>45496</v>
      </c>
      <c r="B233" t="s">
        <v>9</v>
      </c>
      <c r="C233" t="s">
        <v>8</v>
      </c>
      <c r="D233" t="s">
        <v>13</v>
      </c>
      <c r="E233" t="s">
        <v>12</v>
      </c>
      <c r="F233">
        <v>100</v>
      </c>
      <c r="G233">
        <v>15</v>
      </c>
      <c r="H233" s="2">
        <v>95.301374763212038</v>
      </c>
      <c r="I233" s="2">
        <f t="shared" si="18"/>
        <v>6.3534249842141355</v>
      </c>
      <c r="J233">
        <f t="shared" si="24"/>
        <v>2.5</v>
      </c>
      <c r="K233">
        <f t="shared" si="25"/>
        <v>0.25</v>
      </c>
      <c r="L233">
        <f t="shared" si="19"/>
        <v>15.413699936856542</v>
      </c>
      <c r="M233" s="2">
        <f t="shared" si="20"/>
        <v>4.3620549905284811</v>
      </c>
      <c r="N233" s="2">
        <f t="shared" si="21"/>
        <v>65.43082485792722</v>
      </c>
    </row>
    <row r="234" spans="1:14" hidden="1" x14ac:dyDescent="0.35">
      <c r="A234" s="1">
        <v>45497</v>
      </c>
      <c r="B234" t="s">
        <v>9</v>
      </c>
      <c r="C234" t="s">
        <v>8</v>
      </c>
      <c r="D234" t="s">
        <v>13</v>
      </c>
      <c r="E234" t="s">
        <v>12</v>
      </c>
      <c r="F234">
        <v>100</v>
      </c>
      <c r="G234">
        <v>17</v>
      </c>
      <c r="H234" s="2">
        <v>118.63550689260546</v>
      </c>
      <c r="I234" s="2">
        <f t="shared" si="18"/>
        <v>6.9785592289767919</v>
      </c>
      <c r="J234">
        <f t="shared" si="24"/>
        <v>2.5</v>
      </c>
      <c r="K234">
        <f t="shared" si="25"/>
        <v>0.25</v>
      </c>
      <c r="L234">
        <f t="shared" si="19"/>
        <v>17.914236915907168</v>
      </c>
      <c r="M234" s="2">
        <f t="shared" si="20"/>
        <v>4.7371355373860746</v>
      </c>
      <c r="N234" s="2">
        <f t="shared" si="21"/>
        <v>80.531304135563275</v>
      </c>
    </row>
    <row r="235" spans="1:14" hidden="1" x14ac:dyDescent="0.35">
      <c r="A235" s="1">
        <v>45498</v>
      </c>
      <c r="B235" t="s">
        <v>9</v>
      </c>
      <c r="C235" t="s">
        <v>8</v>
      </c>
      <c r="D235" t="s">
        <v>13</v>
      </c>
      <c r="E235" t="s">
        <v>12</v>
      </c>
      <c r="F235">
        <v>100</v>
      </c>
      <c r="G235">
        <v>15</v>
      </c>
      <c r="H235" s="2">
        <v>107.16591095271346</v>
      </c>
      <c r="I235" s="2">
        <f t="shared" si="18"/>
        <v>7.1443940635142305</v>
      </c>
      <c r="J235">
        <f t="shared" si="24"/>
        <v>2.5</v>
      </c>
      <c r="K235">
        <f t="shared" si="25"/>
        <v>0.25</v>
      </c>
      <c r="L235">
        <f t="shared" si="19"/>
        <v>18.577576254056922</v>
      </c>
      <c r="M235" s="2">
        <f t="shared" si="20"/>
        <v>4.8366364381085383</v>
      </c>
      <c r="N235" s="2">
        <f t="shared" si="21"/>
        <v>72.549546571628071</v>
      </c>
    </row>
    <row r="236" spans="1:14" hidden="1" x14ac:dyDescent="0.35">
      <c r="A236" s="1">
        <v>45499</v>
      </c>
      <c r="B236" t="s">
        <v>9</v>
      </c>
      <c r="C236" t="s">
        <v>8</v>
      </c>
      <c r="D236" t="s">
        <v>13</v>
      </c>
      <c r="E236" t="s">
        <v>12</v>
      </c>
      <c r="F236">
        <v>95</v>
      </c>
      <c r="G236">
        <v>17</v>
      </c>
      <c r="H236" s="2">
        <v>109.0407782509682</v>
      </c>
      <c r="I236" s="2">
        <f t="shared" si="18"/>
        <v>6.4141634265275416</v>
      </c>
      <c r="J236">
        <f t="shared" si="24"/>
        <v>2.375</v>
      </c>
      <c r="K236">
        <f t="shared" si="25"/>
        <v>0.23750000000000002</v>
      </c>
      <c r="L236">
        <f t="shared" si="19"/>
        <v>17.007003901168595</v>
      </c>
      <c r="M236" s="2">
        <f t="shared" si="20"/>
        <v>4.2634630364106822</v>
      </c>
      <c r="N236" s="2">
        <f t="shared" si="21"/>
        <v>72.4788716189816</v>
      </c>
    </row>
    <row r="237" spans="1:14" hidden="1" x14ac:dyDescent="0.35">
      <c r="A237" s="1">
        <v>45502</v>
      </c>
      <c r="B237" t="s">
        <v>9</v>
      </c>
      <c r="C237" t="s">
        <v>8</v>
      </c>
      <c r="D237" t="s">
        <v>13</v>
      </c>
      <c r="E237" t="s">
        <v>12</v>
      </c>
      <c r="F237">
        <v>100</v>
      </c>
      <c r="G237">
        <v>15</v>
      </c>
      <c r="H237" s="2">
        <v>101.57716120563677</v>
      </c>
      <c r="I237" s="2">
        <f t="shared" si="18"/>
        <v>6.7718107470424513</v>
      </c>
      <c r="J237">
        <f t="shared" si="24"/>
        <v>2.5</v>
      </c>
      <c r="K237">
        <f t="shared" si="25"/>
        <v>0.25</v>
      </c>
      <c r="L237">
        <f t="shared" si="19"/>
        <v>17.087242988169805</v>
      </c>
      <c r="M237" s="2">
        <f t="shared" si="20"/>
        <v>4.6130864482254701</v>
      </c>
      <c r="N237" s="2">
        <f t="shared" si="21"/>
        <v>69.196296723382048</v>
      </c>
    </row>
    <row r="238" spans="1:14" hidden="1" x14ac:dyDescent="0.35">
      <c r="A238" s="1">
        <v>45503</v>
      </c>
      <c r="B238" t="s">
        <v>9</v>
      </c>
      <c r="C238" t="s">
        <v>8</v>
      </c>
      <c r="D238" t="s">
        <v>13</v>
      </c>
      <c r="E238" t="s">
        <v>12</v>
      </c>
      <c r="F238">
        <v>85</v>
      </c>
      <c r="G238">
        <v>17</v>
      </c>
      <c r="H238" s="2">
        <v>93.649399816252924</v>
      </c>
      <c r="I238" s="2">
        <f t="shared" si="18"/>
        <v>5.5087882244854658</v>
      </c>
      <c r="J238">
        <f t="shared" si="24"/>
        <v>2.125</v>
      </c>
      <c r="K238">
        <f t="shared" si="25"/>
        <v>0.21249999999999999</v>
      </c>
      <c r="L238">
        <f t="shared" si="19"/>
        <v>15.92370929169631</v>
      </c>
      <c r="M238" s="2">
        <f t="shared" si="20"/>
        <v>3.4664172953158348</v>
      </c>
      <c r="N238" s="2">
        <f t="shared" si="21"/>
        <v>58.929094020369192</v>
      </c>
    </row>
    <row r="239" spans="1:14" hidden="1" x14ac:dyDescent="0.35">
      <c r="A239" s="1">
        <v>45504</v>
      </c>
      <c r="B239" t="s">
        <v>9</v>
      </c>
      <c r="C239" t="s">
        <v>8</v>
      </c>
      <c r="D239" t="s">
        <v>13</v>
      </c>
      <c r="E239" t="s">
        <v>12</v>
      </c>
      <c r="F239">
        <v>100</v>
      </c>
      <c r="G239">
        <v>15</v>
      </c>
      <c r="H239" s="2">
        <v>100.71924814321299</v>
      </c>
      <c r="I239" s="2">
        <f t="shared" si="18"/>
        <v>6.714616542880866</v>
      </c>
      <c r="J239">
        <f t="shared" si="24"/>
        <v>2.5</v>
      </c>
      <c r="K239">
        <f t="shared" si="25"/>
        <v>0.25</v>
      </c>
      <c r="L239">
        <f t="shared" si="19"/>
        <v>16.858466171523464</v>
      </c>
      <c r="M239" s="2">
        <f t="shared" si="20"/>
        <v>4.578769925728519</v>
      </c>
      <c r="N239" s="2">
        <f t="shared" si="21"/>
        <v>68.681548885927782</v>
      </c>
    </row>
    <row r="240" spans="1:14" hidden="1" x14ac:dyDescent="0.35">
      <c r="A240" s="1">
        <v>45505</v>
      </c>
      <c r="B240" t="s">
        <v>9</v>
      </c>
      <c r="C240" t="s">
        <v>8</v>
      </c>
      <c r="D240" t="s">
        <v>13</v>
      </c>
      <c r="E240" t="s">
        <v>12</v>
      </c>
      <c r="F240">
        <v>100</v>
      </c>
      <c r="G240">
        <v>15</v>
      </c>
      <c r="H240" s="2">
        <v>101.19337964292971</v>
      </c>
      <c r="I240" s="2">
        <f t="shared" si="18"/>
        <v>6.746225309528648</v>
      </c>
      <c r="J240">
        <f t="shared" si="24"/>
        <v>2.5</v>
      </c>
      <c r="K240">
        <f t="shared" si="25"/>
        <v>0.25</v>
      </c>
      <c r="L240">
        <f t="shared" si="19"/>
        <v>16.984901238114592</v>
      </c>
      <c r="M240" s="2">
        <f t="shared" si="20"/>
        <v>4.5977351857171884</v>
      </c>
      <c r="N240" s="2">
        <f t="shared" si="21"/>
        <v>68.966027785757831</v>
      </c>
    </row>
    <row r="241" spans="1:14" hidden="1" x14ac:dyDescent="0.35">
      <c r="A241" s="1">
        <v>45506</v>
      </c>
      <c r="B241" t="s">
        <v>9</v>
      </c>
      <c r="C241" t="s">
        <v>8</v>
      </c>
      <c r="D241" t="s">
        <v>13</v>
      </c>
      <c r="E241" t="s">
        <v>12</v>
      </c>
      <c r="F241">
        <v>100</v>
      </c>
      <c r="G241">
        <v>15</v>
      </c>
      <c r="H241" s="2">
        <v>101.43677305662808</v>
      </c>
      <c r="I241" s="2">
        <f t="shared" si="18"/>
        <v>6.7624515371085385</v>
      </c>
      <c r="J241">
        <f t="shared" si="24"/>
        <v>2.5</v>
      </c>
      <c r="K241">
        <f t="shared" si="25"/>
        <v>0.25</v>
      </c>
      <c r="L241">
        <f t="shared" si="19"/>
        <v>17.049806148434154</v>
      </c>
      <c r="M241" s="2">
        <f t="shared" si="20"/>
        <v>4.6074709222651231</v>
      </c>
      <c r="N241" s="2">
        <f t="shared" si="21"/>
        <v>69.112063833976848</v>
      </c>
    </row>
    <row r="242" spans="1:14" hidden="1" x14ac:dyDescent="0.35">
      <c r="A242" s="1">
        <v>45509</v>
      </c>
      <c r="B242" t="s">
        <v>9</v>
      </c>
      <c r="C242" t="s">
        <v>8</v>
      </c>
      <c r="D242" t="s">
        <v>13</v>
      </c>
      <c r="E242" t="s">
        <v>12</v>
      </c>
      <c r="F242">
        <v>100</v>
      </c>
      <c r="G242">
        <v>15</v>
      </c>
      <c r="H242" s="2">
        <v>106.93887887676919</v>
      </c>
      <c r="I242" s="2">
        <f t="shared" si="18"/>
        <v>7.1292585917846134</v>
      </c>
      <c r="J242">
        <f t="shared" si="24"/>
        <v>2.5</v>
      </c>
      <c r="K242">
        <f t="shared" si="25"/>
        <v>0.25</v>
      </c>
      <c r="L242">
        <f t="shared" si="19"/>
        <v>18.517034367138454</v>
      </c>
      <c r="M242" s="2">
        <f t="shared" si="20"/>
        <v>4.827555155070768</v>
      </c>
      <c r="N242" s="2">
        <f t="shared" si="21"/>
        <v>72.41332732606152</v>
      </c>
    </row>
    <row r="243" spans="1:14" hidden="1" x14ac:dyDescent="0.35">
      <c r="A243" s="1">
        <v>45510</v>
      </c>
      <c r="B243" t="s">
        <v>9</v>
      </c>
      <c r="C243" t="s">
        <v>8</v>
      </c>
      <c r="D243" t="s">
        <v>13</v>
      </c>
      <c r="E243" t="s">
        <v>12</v>
      </c>
      <c r="F243">
        <v>100</v>
      </c>
      <c r="G243">
        <v>15</v>
      </c>
      <c r="H243" s="2">
        <v>106.26633841486681</v>
      </c>
      <c r="I243" s="2">
        <f t="shared" si="18"/>
        <v>7.0844225609911202</v>
      </c>
      <c r="J243">
        <f t="shared" si="24"/>
        <v>2.5</v>
      </c>
      <c r="K243">
        <f t="shared" si="25"/>
        <v>0.25</v>
      </c>
      <c r="L243">
        <f t="shared" si="19"/>
        <v>18.337690243964481</v>
      </c>
      <c r="M243" s="2">
        <f t="shared" si="20"/>
        <v>4.8006535365946714</v>
      </c>
      <c r="N243" s="2">
        <f t="shared" si="21"/>
        <v>72.009803048920077</v>
      </c>
    </row>
    <row r="244" spans="1:14" hidden="1" x14ac:dyDescent="0.35">
      <c r="A244" s="1">
        <v>45511</v>
      </c>
      <c r="B244" t="s">
        <v>9</v>
      </c>
      <c r="C244" t="s">
        <v>8</v>
      </c>
      <c r="D244" t="s">
        <v>13</v>
      </c>
      <c r="E244" t="s">
        <v>12</v>
      </c>
      <c r="F244">
        <v>85</v>
      </c>
      <c r="G244">
        <v>22</v>
      </c>
      <c r="H244" s="2">
        <v>130.67852781770077</v>
      </c>
      <c r="I244" s="2">
        <f t="shared" si="18"/>
        <v>5.9399330826227619</v>
      </c>
      <c r="J244">
        <f t="shared" si="24"/>
        <v>2.125</v>
      </c>
      <c r="K244">
        <f t="shared" si="25"/>
        <v>0.21249999999999999</v>
      </c>
      <c r="L244">
        <f t="shared" si="19"/>
        <v>17.95262627116594</v>
      </c>
      <c r="M244" s="2">
        <f t="shared" si="20"/>
        <v>3.6946704555061674</v>
      </c>
      <c r="N244" s="2">
        <f t="shared" si="21"/>
        <v>81.282750021135683</v>
      </c>
    </row>
    <row r="245" spans="1:14" hidden="1" x14ac:dyDescent="0.35">
      <c r="A245" s="1">
        <v>45512</v>
      </c>
      <c r="B245" t="s">
        <v>9</v>
      </c>
      <c r="C245" t="s">
        <v>8</v>
      </c>
      <c r="D245" t="s">
        <v>13</v>
      </c>
      <c r="E245" t="s">
        <v>12</v>
      </c>
      <c r="F245">
        <v>100</v>
      </c>
      <c r="G245">
        <v>15</v>
      </c>
      <c r="H245" s="2">
        <v>100.57673714444503</v>
      </c>
      <c r="I245" s="2">
        <f t="shared" si="18"/>
        <v>6.7051158096296692</v>
      </c>
      <c r="J245">
        <f t="shared" si="24"/>
        <v>2.5</v>
      </c>
      <c r="K245">
        <f t="shared" si="25"/>
        <v>0.25</v>
      </c>
      <c r="L245">
        <f t="shared" si="19"/>
        <v>16.820463238518677</v>
      </c>
      <c r="M245" s="2">
        <f t="shared" si="20"/>
        <v>4.5730694857778014</v>
      </c>
      <c r="N245" s="2">
        <f t="shared" si="21"/>
        <v>68.596042286667014</v>
      </c>
    </row>
    <row r="246" spans="1:14" hidden="1" x14ac:dyDescent="0.35">
      <c r="A246" s="1">
        <v>45513</v>
      </c>
      <c r="B246" t="s">
        <v>9</v>
      </c>
      <c r="C246" t="s">
        <v>8</v>
      </c>
      <c r="D246" t="s">
        <v>13</v>
      </c>
      <c r="E246" t="s">
        <v>12</v>
      </c>
      <c r="F246">
        <v>100</v>
      </c>
      <c r="G246">
        <v>15</v>
      </c>
      <c r="H246" s="2">
        <v>102.48251615128592</v>
      </c>
      <c r="I246" s="2">
        <f t="shared" si="18"/>
        <v>6.8321677434190615</v>
      </c>
      <c r="J246">
        <f t="shared" si="24"/>
        <v>2.5</v>
      </c>
      <c r="K246">
        <f t="shared" si="25"/>
        <v>0.25</v>
      </c>
      <c r="L246">
        <f t="shared" si="19"/>
        <v>17.328670973676246</v>
      </c>
      <c r="M246" s="2">
        <f t="shared" si="20"/>
        <v>4.6493006460514366</v>
      </c>
      <c r="N246" s="2">
        <f t="shared" si="21"/>
        <v>69.739509690771541</v>
      </c>
    </row>
    <row r="247" spans="1:14" hidden="1" x14ac:dyDescent="0.35">
      <c r="A247" s="1">
        <v>45516</v>
      </c>
      <c r="B247" t="s">
        <v>9</v>
      </c>
      <c r="C247" t="s">
        <v>8</v>
      </c>
      <c r="D247" t="s">
        <v>13</v>
      </c>
      <c r="E247" t="s">
        <v>12</v>
      </c>
      <c r="F247">
        <v>100</v>
      </c>
      <c r="G247">
        <v>17</v>
      </c>
      <c r="H247" s="2">
        <v>113.29546491689121</v>
      </c>
      <c r="I247" s="2">
        <f t="shared" si="18"/>
        <v>6.6644391127583065</v>
      </c>
      <c r="J247">
        <f t="shared" si="24"/>
        <v>2.5</v>
      </c>
      <c r="K247">
        <f t="shared" si="25"/>
        <v>0.25</v>
      </c>
      <c r="L247">
        <f t="shared" si="19"/>
        <v>16.657756451033226</v>
      </c>
      <c r="M247" s="2">
        <f t="shared" si="20"/>
        <v>4.5486634676549835</v>
      </c>
      <c r="N247" s="2">
        <f t="shared" si="21"/>
        <v>77.327278950134726</v>
      </c>
    </row>
    <row r="248" spans="1:14" hidden="1" x14ac:dyDescent="0.35">
      <c r="A248" s="1">
        <v>45517</v>
      </c>
      <c r="B248" t="s">
        <v>9</v>
      </c>
      <c r="C248" t="s">
        <v>8</v>
      </c>
      <c r="D248" t="s">
        <v>13</v>
      </c>
      <c r="E248" t="s">
        <v>12</v>
      </c>
      <c r="F248">
        <v>100</v>
      </c>
      <c r="G248">
        <v>16</v>
      </c>
      <c r="H248" s="2">
        <v>104.87149760085306</v>
      </c>
      <c r="I248" s="2">
        <f t="shared" si="18"/>
        <v>6.5544686000533163</v>
      </c>
      <c r="J248">
        <f t="shared" si="24"/>
        <v>2.5</v>
      </c>
      <c r="K248">
        <f t="shared" si="25"/>
        <v>0.25</v>
      </c>
      <c r="L248">
        <f t="shared" si="19"/>
        <v>16.217874400213265</v>
      </c>
      <c r="M248" s="2">
        <f t="shared" si="20"/>
        <v>4.4826811600319898</v>
      </c>
      <c r="N248" s="2">
        <f t="shared" si="21"/>
        <v>71.722898560511837</v>
      </c>
    </row>
    <row r="249" spans="1:14" hidden="1" x14ac:dyDescent="0.35">
      <c r="A249" s="1">
        <v>45518</v>
      </c>
      <c r="B249" t="s">
        <v>9</v>
      </c>
      <c r="C249" t="s">
        <v>8</v>
      </c>
      <c r="D249" t="s">
        <v>13</v>
      </c>
      <c r="E249" t="s">
        <v>12</v>
      </c>
      <c r="F249">
        <v>85</v>
      </c>
      <c r="G249">
        <v>18</v>
      </c>
      <c r="H249" s="2">
        <v>98.494478695707386</v>
      </c>
      <c r="I249" s="2">
        <f t="shared" si="18"/>
        <v>5.4719154830948549</v>
      </c>
      <c r="J249">
        <f t="shared" si="24"/>
        <v>2.125</v>
      </c>
      <c r="K249">
        <f t="shared" si="25"/>
        <v>0.21249999999999999</v>
      </c>
      <c r="L249">
        <f t="shared" si="19"/>
        <v>15.750190508681671</v>
      </c>
      <c r="M249" s="2">
        <f t="shared" si="20"/>
        <v>3.4468964322266875</v>
      </c>
      <c r="N249" s="2">
        <f t="shared" si="21"/>
        <v>62.044135780080374</v>
      </c>
    </row>
    <row r="250" spans="1:14" hidden="1" x14ac:dyDescent="0.35">
      <c r="A250" s="1">
        <v>45519</v>
      </c>
      <c r="B250" t="s">
        <v>9</v>
      </c>
      <c r="C250" t="s">
        <v>8</v>
      </c>
      <c r="D250" t="s">
        <v>13</v>
      </c>
      <c r="E250" t="s">
        <v>12</v>
      </c>
      <c r="F250">
        <v>100</v>
      </c>
      <c r="G250">
        <v>15</v>
      </c>
      <c r="H250" s="2">
        <v>100.46834635235665</v>
      </c>
      <c r="I250" s="2">
        <f t="shared" si="18"/>
        <v>6.6978897568237761</v>
      </c>
      <c r="J250">
        <f t="shared" si="24"/>
        <v>2.5</v>
      </c>
      <c r="K250">
        <f t="shared" si="25"/>
        <v>0.25</v>
      </c>
      <c r="L250">
        <f t="shared" si="19"/>
        <v>16.791559027295104</v>
      </c>
      <c r="M250" s="2">
        <f t="shared" si="20"/>
        <v>4.5687338540942655</v>
      </c>
      <c r="N250" s="2">
        <f t="shared" si="21"/>
        <v>68.531007811413986</v>
      </c>
    </row>
    <row r="251" spans="1:14" hidden="1" x14ac:dyDescent="0.35">
      <c r="A251" s="1">
        <v>45520</v>
      </c>
      <c r="B251" t="s">
        <v>9</v>
      </c>
      <c r="C251" t="s">
        <v>8</v>
      </c>
      <c r="D251" t="s">
        <v>13</v>
      </c>
      <c r="E251" t="s">
        <v>12</v>
      </c>
      <c r="F251">
        <v>90</v>
      </c>
      <c r="G251">
        <v>21</v>
      </c>
      <c r="H251" s="2">
        <v>128.41390879722991</v>
      </c>
      <c r="I251" s="2">
        <f t="shared" si="18"/>
        <v>6.1149480379633285</v>
      </c>
      <c r="J251">
        <f t="shared" si="24"/>
        <v>2.25</v>
      </c>
      <c r="K251">
        <f t="shared" si="25"/>
        <v>0.22500000000000001</v>
      </c>
      <c r="L251">
        <f t="shared" si="19"/>
        <v>17.177546835392572</v>
      </c>
      <c r="M251" s="2">
        <f t="shared" si="20"/>
        <v>3.9471933544240709</v>
      </c>
      <c r="N251" s="2">
        <f t="shared" si="21"/>
        <v>82.891060442905484</v>
      </c>
    </row>
    <row r="252" spans="1:14" hidden="1" x14ac:dyDescent="0.35">
      <c r="A252" s="1">
        <v>45523</v>
      </c>
      <c r="B252" t="s">
        <v>9</v>
      </c>
      <c r="C252" t="s">
        <v>8</v>
      </c>
      <c r="D252" t="s">
        <v>13</v>
      </c>
      <c r="E252" t="s">
        <v>12</v>
      </c>
      <c r="F252">
        <v>95</v>
      </c>
      <c r="G252">
        <v>15</v>
      </c>
      <c r="H252" s="2">
        <v>103.78647911634285</v>
      </c>
      <c r="I252" s="2">
        <f t="shared" si="18"/>
        <v>6.9190986077561893</v>
      </c>
      <c r="J252">
        <f t="shared" si="24"/>
        <v>2.375</v>
      </c>
      <c r="K252">
        <f t="shared" si="25"/>
        <v>0.23750000000000002</v>
      </c>
      <c r="L252">
        <f t="shared" si="19"/>
        <v>19.133046769499742</v>
      </c>
      <c r="M252" s="2">
        <f t="shared" si="20"/>
        <v>4.5557939308062148</v>
      </c>
      <c r="N252" s="2">
        <f t="shared" si="21"/>
        <v>68.336908962093219</v>
      </c>
    </row>
    <row r="253" spans="1:14" hidden="1" x14ac:dyDescent="0.35">
      <c r="A253" s="1">
        <v>45524</v>
      </c>
      <c r="B253" t="s">
        <v>9</v>
      </c>
      <c r="C253" t="s">
        <v>8</v>
      </c>
      <c r="D253" t="s">
        <v>13</v>
      </c>
      <c r="E253" t="s">
        <v>12</v>
      </c>
      <c r="F253">
        <v>100</v>
      </c>
      <c r="G253">
        <v>15</v>
      </c>
      <c r="H253" s="2">
        <v>100.55440897039135</v>
      </c>
      <c r="I253" s="2">
        <f t="shared" si="18"/>
        <v>6.7036272646927566</v>
      </c>
      <c r="J253">
        <f t="shared" si="24"/>
        <v>2.5</v>
      </c>
      <c r="K253">
        <f t="shared" si="25"/>
        <v>0.25</v>
      </c>
      <c r="L253">
        <f t="shared" si="19"/>
        <v>16.814509058771026</v>
      </c>
      <c r="M253" s="2">
        <f t="shared" si="20"/>
        <v>4.5721763588156534</v>
      </c>
      <c r="N253" s="2">
        <f t="shared" si="21"/>
        <v>68.582645382234801</v>
      </c>
    </row>
    <row r="254" spans="1:14" hidden="1" x14ac:dyDescent="0.35">
      <c r="A254" s="1">
        <v>45525</v>
      </c>
      <c r="B254" t="s">
        <v>9</v>
      </c>
      <c r="C254" t="s">
        <v>8</v>
      </c>
      <c r="D254" t="s">
        <v>13</v>
      </c>
      <c r="E254" t="s">
        <v>12</v>
      </c>
      <c r="F254">
        <v>100</v>
      </c>
      <c r="G254">
        <v>15</v>
      </c>
      <c r="H254" s="2">
        <v>104.11600181866709</v>
      </c>
      <c r="I254" s="2">
        <f t="shared" si="18"/>
        <v>6.9410667879111392</v>
      </c>
      <c r="J254">
        <f t="shared" si="24"/>
        <v>2.5</v>
      </c>
      <c r="K254">
        <f t="shared" si="25"/>
        <v>0.25</v>
      </c>
      <c r="L254">
        <f t="shared" si="19"/>
        <v>17.764267151644557</v>
      </c>
      <c r="M254" s="2">
        <f t="shared" si="20"/>
        <v>4.7146400727466835</v>
      </c>
      <c r="N254" s="2">
        <f t="shared" si="21"/>
        <v>70.719601091200246</v>
      </c>
    </row>
    <row r="255" spans="1:14" hidden="1" x14ac:dyDescent="0.35">
      <c r="A255" s="1">
        <v>45526</v>
      </c>
      <c r="B255" t="s">
        <v>9</v>
      </c>
      <c r="C255" t="s">
        <v>8</v>
      </c>
      <c r="D255" t="s">
        <v>13</v>
      </c>
      <c r="E255" t="s">
        <v>12</v>
      </c>
      <c r="F255">
        <v>100</v>
      </c>
      <c r="G255">
        <v>15</v>
      </c>
      <c r="H255" s="2">
        <v>102.20826675279173</v>
      </c>
      <c r="I255" s="2">
        <f t="shared" si="18"/>
        <v>6.8138844501861149</v>
      </c>
      <c r="J255">
        <f t="shared" si="24"/>
        <v>2.5</v>
      </c>
      <c r="K255">
        <f t="shared" si="25"/>
        <v>0.25</v>
      </c>
      <c r="L255">
        <f t="shared" si="19"/>
        <v>17.25553780074446</v>
      </c>
      <c r="M255" s="2">
        <f t="shared" si="20"/>
        <v>4.6383306701116691</v>
      </c>
      <c r="N255" s="2">
        <f t="shared" si="21"/>
        <v>69.574960051675035</v>
      </c>
    </row>
    <row r="256" spans="1:14" hidden="1" x14ac:dyDescent="0.35">
      <c r="A256" s="1">
        <v>45527</v>
      </c>
      <c r="B256" t="s">
        <v>9</v>
      </c>
      <c r="C256" t="s">
        <v>8</v>
      </c>
      <c r="D256" t="s">
        <v>13</v>
      </c>
      <c r="E256" t="s">
        <v>12</v>
      </c>
      <c r="F256">
        <v>85</v>
      </c>
      <c r="G256">
        <v>18</v>
      </c>
      <c r="H256" s="2">
        <v>99.191936053408895</v>
      </c>
      <c r="I256" s="2">
        <f t="shared" si="18"/>
        <v>5.5106631140782723</v>
      </c>
      <c r="J256">
        <f t="shared" si="24"/>
        <v>2.125</v>
      </c>
      <c r="K256">
        <f t="shared" si="25"/>
        <v>0.21249999999999999</v>
      </c>
      <c r="L256">
        <f t="shared" si="19"/>
        <v>15.932532301544811</v>
      </c>
      <c r="M256" s="2">
        <f t="shared" si="20"/>
        <v>3.467409883923791</v>
      </c>
      <c r="N256" s="2">
        <f t="shared" si="21"/>
        <v>62.413377910628242</v>
      </c>
    </row>
    <row r="257" spans="1:14" hidden="1" x14ac:dyDescent="0.35">
      <c r="A257" s="1">
        <v>45530</v>
      </c>
      <c r="B257" t="s">
        <v>9</v>
      </c>
      <c r="C257" t="s">
        <v>8</v>
      </c>
      <c r="D257" t="s">
        <v>13</v>
      </c>
      <c r="E257" t="s">
        <v>12</v>
      </c>
      <c r="F257">
        <v>85</v>
      </c>
      <c r="G257">
        <v>20</v>
      </c>
      <c r="H257" s="2">
        <v>110.12165706595555</v>
      </c>
      <c r="I257" s="2">
        <f t="shared" si="18"/>
        <v>5.5060828532977775</v>
      </c>
      <c r="J257">
        <f t="shared" si="24"/>
        <v>2.125</v>
      </c>
      <c r="K257">
        <f t="shared" si="25"/>
        <v>0.21249999999999999</v>
      </c>
      <c r="L257">
        <f t="shared" si="19"/>
        <v>15.910978133166012</v>
      </c>
      <c r="M257" s="2">
        <f t="shared" si="20"/>
        <v>3.4649850399811761</v>
      </c>
      <c r="N257" s="2">
        <f t="shared" si="21"/>
        <v>69.299700799623523</v>
      </c>
    </row>
    <row r="258" spans="1:14" hidden="1" x14ac:dyDescent="0.35">
      <c r="A258" s="1">
        <v>45531</v>
      </c>
      <c r="B258" t="s">
        <v>9</v>
      </c>
      <c r="C258" t="s">
        <v>8</v>
      </c>
      <c r="D258" t="s">
        <v>13</v>
      </c>
      <c r="E258" t="s">
        <v>12</v>
      </c>
      <c r="F258">
        <v>90</v>
      </c>
      <c r="G258">
        <v>15</v>
      </c>
      <c r="H258" s="2">
        <v>86.817492024978492</v>
      </c>
      <c r="I258" s="2">
        <f t="shared" si="18"/>
        <v>5.7878328016652327</v>
      </c>
      <c r="J258">
        <f t="shared" si="24"/>
        <v>2.25</v>
      </c>
      <c r="K258">
        <f t="shared" si="25"/>
        <v>0.22500000000000001</v>
      </c>
      <c r="L258">
        <f t="shared" si="19"/>
        <v>15.723701340734367</v>
      </c>
      <c r="M258" s="2">
        <f t="shared" si="20"/>
        <v>3.7654626675917955</v>
      </c>
      <c r="N258" s="2">
        <f t="shared" si="21"/>
        <v>56.48194001387693</v>
      </c>
    </row>
    <row r="259" spans="1:14" hidden="1" x14ac:dyDescent="0.35">
      <c r="A259" s="1">
        <v>45532</v>
      </c>
      <c r="B259" t="s">
        <v>9</v>
      </c>
      <c r="C259" t="s">
        <v>8</v>
      </c>
      <c r="D259" t="s">
        <v>13</v>
      </c>
      <c r="E259" t="s">
        <v>12</v>
      </c>
      <c r="F259">
        <v>100</v>
      </c>
      <c r="G259">
        <v>15</v>
      </c>
      <c r="H259" s="2">
        <v>104.51829886008899</v>
      </c>
      <c r="I259" s="2">
        <f t="shared" ref="I259:I261" si="26">H259/G259</f>
        <v>6.9678865906725997</v>
      </c>
      <c r="J259">
        <f t="shared" si="24"/>
        <v>2.5</v>
      </c>
      <c r="K259">
        <f t="shared" si="25"/>
        <v>0.25</v>
      </c>
      <c r="L259">
        <f t="shared" ref="L259:L261" si="27">(I259-J259)/K259</f>
        <v>17.871546362690399</v>
      </c>
      <c r="M259" s="2">
        <f t="shared" ref="M259:M261" si="28">I259-0.45-(0.1*L259)</f>
        <v>4.7307319544035593</v>
      </c>
      <c r="N259" s="2">
        <f t="shared" ref="N259:N261" si="29">M259*G259</f>
        <v>70.960979316053397</v>
      </c>
    </row>
    <row r="260" spans="1:14" hidden="1" x14ac:dyDescent="0.35">
      <c r="A260" s="1">
        <v>45533</v>
      </c>
      <c r="B260" t="s">
        <v>9</v>
      </c>
      <c r="C260" t="s">
        <v>8</v>
      </c>
      <c r="D260" t="s">
        <v>13</v>
      </c>
      <c r="E260" t="s">
        <v>12</v>
      </c>
      <c r="F260">
        <v>100</v>
      </c>
      <c r="G260">
        <v>17</v>
      </c>
      <c r="H260" s="2">
        <v>121.25325607423589</v>
      </c>
      <c r="I260" s="2">
        <f t="shared" si="26"/>
        <v>7.1325444749550524</v>
      </c>
      <c r="J260">
        <f t="shared" si="24"/>
        <v>2.5</v>
      </c>
      <c r="K260">
        <f t="shared" si="25"/>
        <v>0.25</v>
      </c>
      <c r="L260">
        <f t="shared" si="27"/>
        <v>18.53017789982021</v>
      </c>
      <c r="M260" s="2">
        <f t="shared" si="28"/>
        <v>4.8295266849730307</v>
      </c>
      <c r="N260" s="2">
        <f t="shared" si="29"/>
        <v>82.101953644541524</v>
      </c>
    </row>
    <row r="261" spans="1:14" hidden="1" x14ac:dyDescent="0.35">
      <c r="A261" s="1">
        <v>45534</v>
      </c>
      <c r="B261" t="s">
        <v>9</v>
      </c>
      <c r="C261" t="s">
        <v>8</v>
      </c>
      <c r="D261" t="s">
        <v>13</v>
      </c>
      <c r="E261" t="s">
        <v>12</v>
      </c>
      <c r="F261">
        <v>95</v>
      </c>
      <c r="G261">
        <v>15</v>
      </c>
      <c r="H261" s="2">
        <v>97.65406242721906</v>
      </c>
      <c r="I261" s="2">
        <f t="shared" si="26"/>
        <v>6.5102708284812705</v>
      </c>
      <c r="J261">
        <f t="shared" ref="J261" si="30">2.5*(F261*0.01)</f>
        <v>2.375</v>
      </c>
      <c r="K261">
        <f t="shared" ref="K261" si="31">0.25*(F261*0.01)</f>
        <v>0.23750000000000002</v>
      </c>
      <c r="L261">
        <f t="shared" si="27"/>
        <v>17.411666646236927</v>
      </c>
      <c r="M261" s="2">
        <f t="shared" si="28"/>
        <v>4.3191041638575776</v>
      </c>
      <c r="N261" s="2">
        <f t="shared" si="29"/>
        <v>64.786562457863667</v>
      </c>
    </row>
  </sheetData>
  <autoFilter ref="A1:H261" xr:uid="{00000000-0009-0000-0000-000000000000}">
    <filterColumn colId="1">
      <filters>
        <filter val="MiMA"/>
      </filters>
    </filterColumn>
    <filterColumn colId="3">
      <filters>
        <filter val="Regular"/>
      </filters>
    </filterColumn>
  </autoFilter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Z66"/>
  <sheetViews>
    <sheetView tabSelected="1" zoomScale="45" zoomScaleNormal="85" workbookViewId="0">
      <selection activeCell="P42" sqref="P42"/>
    </sheetView>
  </sheetViews>
  <sheetFormatPr defaultRowHeight="14.5" x14ac:dyDescent="0.35"/>
  <cols>
    <col min="1" max="1" width="9.54296875" bestFit="1" customWidth="1"/>
    <col min="2" max="2" width="5.90625" bestFit="1" customWidth="1"/>
    <col min="3" max="3" width="4.1796875" bestFit="1" customWidth="1"/>
    <col min="4" max="4" width="13.36328125" bestFit="1" customWidth="1"/>
    <col min="5" max="5" width="11.81640625" bestFit="1" customWidth="1"/>
    <col min="6" max="6" width="9.6328125" bestFit="1" customWidth="1"/>
    <col min="7" max="7" width="13.36328125" bestFit="1" customWidth="1"/>
    <col min="9" max="9" width="10.81640625" customWidth="1"/>
    <col min="10" max="10" width="13.1796875" customWidth="1"/>
    <col min="12" max="12" width="9" customWidth="1"/>
    <col min="13" max="13" width="16.81640625" bestFit="1" customWidth="1"/>
    <col min="15" max="15" width="14.453125" bestFit="1" customWidth="1"/>
    <col min="16" max="16" width="7" customWidth="1"/>
    <col min="18" max="18" width="12.1796875" bestFit="1" customWidth="1"/>
    <col min="19" max="19" width="12.6328125" bestFit="1" customWidth="1"/>
    <col min="20" max="20" width="12.90625" bestFit="1" customWidth="1"/>
    <col min="21" max="21" width="12.6328125" bestFit="1" customWidth="1"/>
    <col min="22" max="22" width="12" bestFit="1" customWidth="1"/>
    <col min="23" max="23" width="12.6328125" bestFit="1" customWidth="1"/>
    <col min="24" max="24" width="12" bestFit="1" customWidth="1"/>
    <col min="25" max="26" width="12.6328125" bestFit="1" customWidth="1"/>
  </cols>
  <sheetData>
    <row r="1" spans="1:2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92</v>
      </c>
      <c r="I1" s="15" t="s">
        <v>93</v>
      </c>
      <c r="J1" s="15" t="s">
        <v>94</v>
      </c>
      <c r="K1" s="15" t="s">
        <v>96</v>
      </c>
      <c r="M1" s="15" t="s">
        <v>104</v>
      </c>
      <c r="O1" s="13" t="s">
        <v>95</v>
      </c>
      <c r="P1" s="16">
        <v>450</v>
      </c>
      <c r="R1" t="s">
        <v>18</v>
      </c>
    </row>
    <row r="2" spans="1:26" ht="15" thickBot="1" x14ac:dyDescent="0.4">
      <c r="A2" s="1">
        <v>45446</v>
      </c>
      <c r="B2" t="s">
        <v>8</v>
      </c>
      <c r="C2" t="s">
        <v>9</v>
      </c>
      <c r="D2" t="s">
        <v>10</v>
      </c>
      <c r="E2" t="s">
        <v>11</v>
      </c>
      <c r="F2">
        <v>95</v>
      </c>
      <c r="G2">
        <v>237</v>
      </c>
      <c r="I2">
        <f>$P$1-G2</f>
        <v>213</v>
      </c>
      <c r="J2">
        <f>G2/I2</f>
        <v>1.1126760563380282</v>
      </c>
      <c r="K2">
        <f>LN(J2)</f>
        <v>0.10676797542570614</v>
      </c>
      <c r="M2">
        <f>($P$1*EXP($S$17+$S$18*F2)/(1+EXP($S$17+$S$18*F2)))</f>
        <v>267.32531729293686</v>
      </c>
    </row>
    <row r="3" spans="1:26" x14ac:dyDescent="0.35">
      <c r="A3" s="1">
        <v>45447</v>
      </c>
      <c r="B3" t="s">
        <v>8</v>
      </c>
      <c r="C3" t="s">
        <v>9</v>
      </c>
      <c r="D3" t="s">
        <v>10</v>
      </c>
      <c r="E3" t="s">
        <v>11</v>
      </c>
      <c r="F3">
        <v>145</v>
      </c>
      <c r="G3">
        <v>134</v>
      </c>
      <c r="I3">
        <f t="shared" ref="I3:I66" si="0">$P$1-G3</f>
        <v>316</v>
      </c>
      <c r="J3">
        <f t="shared" ref="J3:J66" si="1">G3/I3</f>
        <v>0.42405063291139239</v>
      </c>
      <c r="K3">
        <f t="shared" ref="K3:K66" si="2">LN(J3)</f>
        <v>-0.85790241363600073</v>
      </c>
      <c r="M3">
        <f t="shared" ref="M3:M65" si="3">($P$1*EXP($S$17+$S$18*F3)/(1+EXP($S$17+$S$18*F3)))</f>
        <v>121.26755143369509</v>
      </c>
      <c r="R3" s="5" t="s">
        <v>19</v>
      </c>
      <c r="S3" s="5"/>
    </row>
    <row r="4" spans="1:26" x14ac:dyDescent="0.35">
      <c r="A4" s="1">
        <v>45448</v>
      </c>
      <c r="B4" t="s">
        <v>8</v>
      </c>
      <c r="C4" t="s">
        <v>9</v>
      </c>
      <c r="D4" t="s">
        <v>10</v>
      </c>
      <c r="E4" t="s">
        <v>11</v>
      </c>
      <c r="F4">
        <v>85</v>
      </c>
      <c r="G4">
        <v>306</v>
      </c>
      <c r="I4">
        <f t="shared" si="0"/>
        <v>144</v>
      </c>
      <c r="J4">
        <f t="shared" si="1"/>
        <v>2.125</v>
      </c>
      <c r="K4">
        <f t="shared" si="2"/>
        <v>0.7537718023763802</v>
      </c>
      <c r="M4">
        <f t="shared" si="3"/>
        <v>296.29904093761616</v>
      </c>
      <c r="R4" t="s">
        <v>20</v>
      </c>
      <c r="S4">
        <v>0.97202106997599591</v>
      </c>
    </row>
    <row r="5" spans="1:26" x14ac:dyDescent="0.35">
      <c r="A5" s="1">
        <v>45449</v>
      </c>
      <c r="B5" t="s">
        <v>8</v>
      </c>
      <c r="C5" t="s">
        <v>9</v>
      </c>
      <c r="D5" t="s">
        <v>10</v>
      </c>
      <c r="E5" t="s">
        <v>11</v>
      </c>
      <c r="F5">
        <v>110</v>
      </c>
      <c r="G5">
        <v>239</v>
      </c>
      <c r="I5">
        <f t="shared" si="0"/>
        <v>211</v>
      </c>
      <c r="J5">
        <f t="shared" si="1"/>
        <v>1.1327014218009479</v>
      </c>
      <c r="K5">
        <f t="shared" si="2"/>
        <v>0.12460541845544421</v>
      </c>
      <c r="M5">
        <f t="shared" si="3"/>
        <v>221.32811687474913</v>
      </c>
      <c r="R5" t="s">
        <v>21</v>
      </c>
      <c r="S5">
        <v>0.94482496047728004</v>
      </c>
    </row>
    <row r="6" spans="1:26" x14ac:dyDescent="0.35">
      <c r="A6" s="1">
        <v>45450</v>
      </c>
      <c r="B6" t="s">
        <v>8</v>
      </c>
      <c r="C6" t="s">
        <v>9</v>
      </c>
      <c r="D6" t="s">
        <v>10</v>
      </c>
      <c r="E6" t="s">
        <v>11</v>
      </c>
      <c r="F6">
        <v>155</v>
      </c>
      <c r="G6">
        <v>119</v>
      </c>
      <c r="I6">
        <f t="shared" si="0"/>
        <v>331</v>
      </c>
      <c r="J6">
        <f t="shared" si="1"/>
        <v>0.3595166163141994</v>
      </c>
      <c r="K6">
        <f t="shared" si="2"/>
        <v>-1.0229948822655335</v>
      </c>
      <c r="M6">
        <f t="shared" si="3"/>
        <v>98.446719671882988</v>
      </c>
      <c r="R6" t="s">
        <v>22</v>
      </c>
      <c r="S6">
        <v>0.9439491661991416</v>
      </c>
    </row>
    <row r="7" spans="1:26" x14ac:dyDescent="0.35">
      <c r="A7" s="1">
        <v>45453</v>
      </c>
      <c r="B7" t="s">
        <v>8</v>
      </c>
      <c r="C7" t="s">
        <v>9</v>
      </c>
      <c r="D7" t="s">
        <v>10</v>
      </c>
      <c r="E7" t="s">
        <v>11</v>
      </c>
      <c r="F7">
        <v>150</v>
      </c>
      <c r="G7">
        <v>136</v>
      </c>
      <c r="I7">
        <f t="shared" si="0"/>
        <v>314</v>
      </c>
      <c r="J7">
        <f t="shared" si="1"/>
        <v>0.43312101910828027</v>
      </c>
      <c r="K7">
        <f t="shared" si="2"/>
        <v>-0.83673810017220129</v>
      </c>
      <c r="M7">
        <f t="shared" si="3"/>
        <v>109.45404014814326</v>
      </c>
      <c r="R7" t="s">
        <v>23</v>
      </c>
      <c r="S7">
        <v>0.28103519015443995</v>
      </c>
    </row>
    <row r="8" spans="1:26" ht="15" thickBot="1" x14ac:dyDescent="0.4">
      <c r="A8" s="1">
        <v>45454</v>
      </c>
      <c r="B8" t="s">
        <v>8</v>
      </c>
      <c r="C8" t="s">
        <v>9</v>
      </c>
      <c r="D8" t="s">
        <v>10</v>
      </c>
      <c r="E8" t="s">
        <v>11</v>
      </c>
      <c r="F8">
        <v>190</v>
      </c>
      <c r="G8">
        <v>17</v>
      </c>
      <c r="I8">
        <f t="shared" si="0"/>
        <v>433</v>
      </c>
      <c r="J8">
        <f t="shared" si="1"/>
        <v>3.9260969976905313E-2</v>
      </c>
      <c r="K8">
        <f t="shared" si="2"/>
        <v>-3.2375243839462735</v>
      </c>
      <c r="M8">
        <f t="shared" si="3"/>
        <v>43.396925856051737</v>
      </c>
      <c r="R8" s="3" t="s">
        <v>24</v>
      </c>
      <c r="S8" s="3">
        <v>65</v>
      </c>
    </row>
    <row r="9" spans="1:26" x14ac:dyDescent="0.35">
      <c r="A9" s="1">
        <v>45455</v>
      </c>
      <c r="B9" t="s">
        <v>8</v>
      </c>
      <c r="C9" t="s">
        <v>9</v>
      </c>
      <c r="D9" t="s">
        <v>10</v>
      </c>
      <c r="E9" t="s">
        <v>11</v>
      </c>
      <c r="F9">
        <v>60</v>
      </c>
      <c r="G9">
        <v>357</v>
      </c>
      <c r="I9">
        <f t="shared" si="0"/>
        <v>93</v>
      </c>
      <c r="J9">
        <f t="shared" si="1"/>
        <v>3.838709677419355</v>
      </c>
      <c r="K9">
        <f t="shared" si="2"/>
        <v>1.3451362886263831</v>
      </c>
      <c r="M9">
        <f t="shared" si="3"/>
        <v>357.01668979653016</v>
      </c>
    </row>
    <row r="10" spans="1:26" ht="15" thickBot="1" x14ac:dyDescent="0.4">
      <c r="A10" s="1">
        <v>45456</v>
      </c>
      <c r="B10" t="s">
        <v>8</v>
      </c>
      <c r="C10" t="s">
        <v>9</v>
      </c>
      <c r="D10" t="s">
        <v>10</v>
      </c>
      <c r="E10" t="s">
        <v>11</v>
      </c>
      <c r="F10">
        <v>135</v>
      </c>
      <c r="G10">
        <v>171</v>
      </c>
      <c r="I10">
        <f t="shared" si="0"/>
        <v>279</v>
      </c>
      <c r="J10">
        <f t="shared" si="1"/>
        <v>0.61290322580645162</v>
      </c>
      <c r="K10">
        <f t="shared" si="2"/>
        <v>-0.48954822531870579</v>
      </c>
      <c r="M10">
        <f t="shared" si="3"/>
        <v>147.1639750482486</v>
      </c>
      <c r="R10" t="s">
        <v>25</v>
      </c>
    </row>
    <row r="11" spans="1:26" x14ac:dyDescent="0.35">
      <c r="A11" s="1">
        <v>45457</v>
      </c>
      <c r="B11" t="s">
        <v>8</v>
      </c>
      <c r="C11" t="s">
        <v>9</v>
      </c>
      <c r="D11" t="s">
        <v>10</v>
      </c>
      <c r="E11" t="s">
        <v>11</v>
      </c>
      <c r="F11">
        <v>150</v>
      </c>
      <c r="G11">
        <v>139</v>
      </c>
      <c r="I11">
        <f t="shared" si="0"/>
        <v>311</v>
      </c>
      <c r="J11">
        <f t="shared" si="1"/>
        <v>0.44694533762057875</v>
      </c>
      <c r="K11">
        <f t="shared" si="2"/>
        <v>-0.80531897904854244</v>
      </c>
      <c r="M11">
        <f t="shared" si="3"/>
        <v>109.45404014814326</v>
      </c>
      <c r="R11" s="4"/>
      <c r="S11" s="4" t="s">
        <v>30</v>
      </c>
      <c r="T11" s="4" t="s">
        <v>31</v>
      </c>
      <c r="U11" s="4" t="s">
        <v>32</v>
      </c>
      <c r="V11" s="4" t="s">
        <v>33</v>
      </c>
      <c r="W11" s="4" t="s">
        <v>34</v>
      </c>
    </row>
    <row r="12" spans="1:26" x14ac:dyDescent="0.35">
      <c r="A12" s="1">
        <v>45460</v>
      </c>
      <c r="B12" t="s">
        <v>8</v>
      </c>
      <c r="C12" t="s">
        <v>9</v>
      </c>
      <c r="D12" t="s">
        <v>10</v>
      </c>
      <c r="E12" t="s">
        <v>11</v>
      </c>
      <c r="F12">
        <v>165</v>
      </c>
      <c r="G12">
        <v>68</v>
      </c>
      <c r="I12">
        <f t="shared" si="0"/>
        <v>382</v>
      </c>
      <c r="J12">
        <f t="shared" si="1"/>
        <v>0.17801047120418848</v>
      </c>
      <c r="K12">
        <f t="shared" si="2"/>
        <v>-1.7259129034304685</v>
      </c>
      <c r="M12">
        <f t="shared" si="3"/>
        <v>78.88982876619761</v>
      </c>
      <c r="R12" t="s">
        <v>26</v>
      </c>
      <c r="S12">
        <v>1</v>
      </c>
      <c r="T12">
        <v>85.206095100637626</v>
      </c>
      <c r="U12">
        <v>85.206095100637626</v>
      </c>
      <c r="V12">
        <v>1078.8206592141703</v>
      </c>
      <c r="W12">
        <v>2.3843775297953484E-41</v>
      </c>
    </row>
    <row r="13" spans="1:26" x14ac:dyDescent="0.35">
      <c r="A13" s="1">
        <v>45461</v>
      </c>
      <c r="B13" t="s">
        <v>8</v>
      </c>
      <c r="C13" t="s">
        <v>9</v>
      </c>
      <c r="D13" t="s">
        <v>10</v>
      </c>
      <c r="E13" t="s">
        <v>11</v>
      </c>
      <c r="F13">
        <v>75</v>
      </c>
      <c r="G13">
        <v>312</v>
      </c>
      <c r="I13">
        <f t="shared" si="0"/>
        <v>138</v>
      </c>
      <c r="J13">
        <f t="shared" si="1"/>
        <v>2.2608695652173911</v>
      </c>
      <c r="K13">
        <f t="shared" si="2"/>
        <v>0.81574950265227764</v>
      </c>
      <c r="M13">
        <f t="shared" si="3"/>
        <v>322.86285063926317</v>
      </c>
      <c r="R13" t="s">
        <v>27</v>
      </c>
      <c r="S13">
        <v>63</v>
      </c>
      <c r="T13">
        <v>4.9757890206239592</v>
      </c>
      <c r="U13">
        <v>7.8980778105142216E-2</v>
      </c>
    </row>
    <row r="14" spans="1:26" ht="15" thickBot="1" x14ac:dyDescent="0.4">
      <c r="A14" s="1">
        <v>45462</v>
      </c>
      <c r="B14" t="s">
        <v>8</v>
      </c>
      <c r="C14" t="s">
        <v>9</v>
      </c>
      <c r="D14" t="s">
        <v>10</v>
      </c>
      <c r="E14" t="s">
        <v>11</v>
      </c>
      <c r="F14">
        <v>90</v>
      </c>
      <c r="G14">
        <v>261</v>
      </c>
      <c r="I14">
        <f t="shared" si="0"/>
        <v>189</v>
      </c>
      <c r="J14">
        <f t="shared" si="1"/>
        <v>1.3809523809523809</v>
      </c>
      <c r="K14">
        <f t="shared" si="2"/>
        <v>0.32277339226305102</v>
      </c>
      <c r="M14">
        <f t="shared" si="3"/>
        <v>282.06493147956826</v>
      </c>
      <c r="R14" s="3" t="s">
        <v>28</v>
      </c>
      <c r="S14" s="3">
        <v>64</v>
      </c>
      <c r="T14" s="3">
        <v>90.181884121261589</v>
      </c>
      <c r="U14" s="3"/>
      <c r="V14" s="3"/>
      <c r="W14" s="3"/>
    </row>
    <row r="15" spans="1:26" ht="15" thickBot="1" x14ac:dyDescent="0.4">
      <c r="A15" s="1">
        <v>45463</v>
      </c>
      <c r="B15" t="s">
        <v>8</v>
      </c>
      <c r="C15" t="s">
        <v>9</v>
      </c>
      <c r="D15" t="s">
        <v>10</v>
      </c>
      <c r="E15" t="s">
        <v>11</v>
      </c>
      <c r="F15">
        <v>175</v>
      </c>
      <c r="G15">
        <v>92</v>
      </c>
      <c r="I15">
        <f t="shared" si="0"/>
        <v>358</v>
      </c>
      <c r="J15">
        <f t="shared" si="1"/>
        <v>0.25698324022346369</v>
      </c>
      <c r="K15">
        <f t="shared" si="2"/>
        <v>-1.3587444093516601</v>
      </c>
      <c r="M15">
        <f t="shared" si="3"/>
        <v>62.527008690521185</v>
      </c>
    </row>
    <row r="16" spans="1:26" x14ac:dyDescent="0.35">
      <c r="A16" s="1">
        <v>45464</v>
      </c>
      <c r="B16" t="s">
        <v>8</v>
      </c>
      <c r="C16" t="s">
        <v>9</v>
      </c>
      <c r="D16" t="s">
        <v>10</v>
      </c>
      <c r="E16" t="s">
        <v>11</v>
      </c>
      <c r="F16">
        <v>65</v>
      </c>
      <c r="G16">
        <v>346</v>
      </c>
      <c r="I16">
        <f t="shared" si="0"/>
        <v>104</v>
      </c>
      <c r="J16">
        <f t="shared" si="1"/>
        <v>3.3269230769230771</v>
      </c>
      <c r="K16">
        <f t="shared" si="2"/>
        <v>1.2020478759163515</v>
      </c>
      <c r="M16">
        <f t="shared" si="3"/>
        <v>346.44028606654376</v>
      </c>
      <c r="R16" s="4"/>
      <c r="S16" s="4" t="s">
        <v>35</v>
      </c>
      <c r="T16" s="4" t="s">
        <v>23</v>
      </c>
      <c r="U16" s="4" t="s">
        <v>36</v>
      </c>
      <c r="V16" s="4" t="s">
        <v>37</v>
      </c>
      <c r="W16" s="4" t="s">
        <v>38</v>
      </c>
      <c r="X16" s="4" t="s">
        <v>39</v>
      </c>
      <c r="Y16" s="4" t="s">
        <v>40</v>
      </c>
      <c r="Z16" s="4" t="s">
        <v>41</v>
      </c>
    </row>
    <row r="17" spans="1:26" x14ac:dyDescent="0.35">
      <c r="A17" s="1">
        <v>45467</v>
      </c>
      <c r="B17" t="s">
        <v>8</v>
      </c>
      <c r="C17" t="s">
        <v>9</v>
      </c>
      <c r="D17" t="s">
        <v>10</v>
      </c>
      <c r="E17" t="s">
        <v>11</v>
      </c>
      <c r="F17">
        <v>130</v>
      </c>
      <c r="G17">
        <v>163</v>
      </c>
      <c r="I17">
        <f t="shared" si="0"/>
        <v>287</v>
      </c>
      <c r="J17">
        <f t="shared" si="1"/>
        <v>0.56794425087108014</v>
      </c>
      <c r="K17">
        <f t="shared" si="2"/>
        <v>-0.56573201495285874</v>
      </c>
      <c r="M17">
        <f t="shared" si="3"/>
        <v>161.1218969118016</v>
      </c>
      <c r="R17" t="s">
        <v>29</v>
      </c>
      <c r="S17" s="6">
        <v>2.9989677616086263</v>
      </c>
      <c r="T17">
        <v>0.11120037861381216</v>
      </c>
      <c r="U17">
        <v>26.969042722630853</v>
      </c>
      <c r="V17">
        <v>2.6078426056968182E-36</v>
      </c>
      <c r="W17">
        <v>2.776751536680989</v>
      </c>
      <c r="X17">
        <v>3.2211839865362637</v>
      </c>
      <c r="Y17">
        <v>2.776751536680989</v>
      </c>
      <c r="Z17">
        <v>3.2211839865362637</v>
      </c>
    </row>
    <row r="18" spans="1:26" ht="15" thickBot="1" x14ac:dyDescent="0.4">
      <c r="A18" s="1">
        <v>45468</v>
      </c>
      <c r="B18" t="s">
        <v>8</v>
      </c>
      <c r="C18" t="s">
        <v>9</v>
      </c>
      <c r="D18" t="s">
        <v>10</v>
      </c>
      <c r="E18" t="s">
        <v>11</v>
      </c>
      <c r="F18">
        <v>105</v>
      </c>
      <c r="G18">
        <v>224</v>
      </c>
      <c r="I18">
        <f t="shared" si="0"/>
        <v>226</v>
      </c>
      <c r="J18">
        <f t="shared" si="1"/>
        <v>0.99115044247787609</v>
      </c>
      <c r="K18">
        <f t="shared" si="2"/>
        <v>-8.8889474172460393E-3</v>
      </c>
      <c r="M18">
        <f t="shared" si="3"/>
        <v>236.81945010949678</v>
      </c>
      <c r="R18" s="3" t="s">
        <v>42</v>
      </c>
      <c r="S18" s="7">
        <v>-2.7560087461033528E-2</v>
      </c>
      <c r="T18" s="3">
        <v>8.3908501304652918E-4</v>
      </c>
      <c r="U18" s="3">
        <v>-32.845405450597958</v>
      </c>
      <c r="V18" s="3">
        <v>2.3843775297953484E-41</v>
      </c>
      <c r="W18" s="3">
        <v>-2.9236865061225952E-2</v>
      </c>
      <c r="X18" s="3">
        <v>-2.5883309860841103E-2</v>
      </c>
      <c r="Y18" s="3">
        <v>-2.9236865061225952E-2</v>
      </c>
      <c r="Z18" s="3">
        <v>-2.5883309860841103E-2</v>
      </c>
    </row>
    <row r="19" spans="1:26" x14ac:dyDescent="0.35">
      <c r="A19" s="1">
        <v>45469</v>
      </c>
      <c r="B19" t="s">
        <v>8</v>
      </c>
      <c r="C19" t="s">
        <v>9</v>
      </c>
      <c r="D19" t="s">
        <v>10</v>
      </c>
      <c r="E19" t="s">
        <v>11</v>
      </c>
      <c r="F19">
        <v>170</v>
      </c>
      <c r="G19">
        <v>66</v>
      </c>
      <c r="I19">
        <f t="shared" si="0"/>
        <v>384</v>
      </c>
      <c r="J19">
        <f t="shared" si="1"/>
        <v>0.171875</v>
      </c>
      <c r="K19">
        <f t="shared" si="2"/>
        <v>-1.7609878105613013</v>
      </c>
      <c r="M19">
        <f t="shared" si="3"/>
        <v>70.321508959769076</v>
      </c>
    </row>
    <row r="20" spans="1:26" x14ac:dyDescent="0.35">
      <c r="A20" s="1">
        <v>45470</v>
      </c>
      <c r="B20" t="s">
        <v>8</v>
      </c>
      <c r="C20" t="s">
        <v>9</v>
      </c>
      <c r="D20" t="s">
        <v>10</v>
      </c>
      <c r="E20" t="s">
        <v>11</v>
      </c>
      <c r="F20">
        <v>100</v>
      </c>
      <c r="G20">
        <v>253</v>
      </c>
      <c r="I20">
        <f t="shared" si="0"/>
        <v>197</v>
      </c>
      <c r="J20">
        <f t="shared" si="1"/>
        <v>1.2842639593908629</v>
      </c>
      <c r="K20">
        <f t="shared" si="2"/>
        <v>0.25018575998953169</v>
      </c>
      <c r="M20">
        <f t="shared" si="3"/>
        <v>252.19922524578681</v>
      </c>
      <c r="R20" t="s">
        <v>97</v>
      </c>
    </row>
    <row r="21" spans="1:26" x14ac:dyDescent="0.35">
      <c r="A21" s="1">
        <v>45471</v>
      </c>
      <c r="B21" t="s">
        <v>8</v>
      </c>
      <c r="C21" t="s">
        <v>9</v>
      </c>
      <c r="D21" t="s">
        <v>10</v>
      </c>
      <c r="E21" t="s">
        <v>11</v>
      </c>
      <c r="F21">
        <v>80</v>
      </c>
      <c r="G21">
        <v>277</v>
      </c>
      <c r="I21">
        <f t="shared" si="0"/>
        <v>173</v>
      </c>
      <c r="J21">
        <f t="shared" si="1"/>
        <v>1.6011560693641618</v>
      </c>
      <c r="K21">
        <f t="shared" si="2"/>
        <v>0.47072591168955952</v>
      </c>
      <c r="M21">
        <f t="shared" si="3"/>
        <v>309.92581282546507</v>
      </c>
      <c r="R21" t="s">
        <v>98</v>
      </c>
    </row>
    <row r="22" spans="1:26" x14ac:dyDescent="0.35">
      <c r="A22" s="1">
        <v>45474</v>
      </c>
      <c r="B22" t="s">
        <v>8</v>
      </c>
      <c r="C22" t="s">
        <v>9</v>
      </c>
      <c r="D22" t="s">
        <v>10</v>
      </c>
      <c r="E22" t="s">
        <v>11</v>
      </c>
      <c r="F22">
        <v>130</v>
      </c>
      <c r="G22">
        <v>156</v>
      </c>
      <c r="I22">
        <f t="shared" si="0"/>
        <v>294</v>
      </c>
      <c r="J22">
        <f t="shared" si="1"/>
        <v>0.53061224489795922</v>
      </c>
      <c r="K22">
        <f t="shared" si="2"/>
        <v>-0.63372376008914455</v>
      </c>
      <c r="M22">
        <f t="shared" si="3"/>
        <v>161.1218969118016</v>
      </c>
    </row>
    <row r="23" spans="1:26" x14ac:dyDescent="0.35">
      <c r="A23" s="1">
        <v>45475</v>
      </c>
      <c r="B23" t="s">
        <v>8</v>
      </c>
      <c r="C23" t="s">
        <v>9</v>
      </c>
      <c r="D23" t="s">
        <v>10</v>
      </c>
      <c r="E23" t="s">
        <v>11</v>
      </c>
      <c r="F23">
        <v>190</v>
      </c>
      <c r="G23">
        <v>23</v>
      </c>
      <c r="I23">
        <f t="shared" si="0"/>
        <v>427</v>
      </c>
      <c r="J23">
        <f t="shared" si="1"/>
        <v>5.3864168618266976E-2</v>
      </c>
      <c r="K23">
        <f t="shared" si="2"/>
        <v>-2.9212897972994751</v>
      </c>
      <c r="M23">
        <f t="shared" si="3"/>
        <v>43.396925856051737</v>
      </c>
    </row>
    <row r="24" spans="1:26" x14ac:dyDescent="0.35">
      <c r="A24" s="1">
        <v>45476</v>
      </c>
      <c r="B24" t="s">
        <v>8</v>
      </c>
      <c r="C24" t="s">
        <v>9</v>
      </c>
      <c r="D24" t="s">
        <v>10</v>
      </c>
      <c r="E24" t="s">
        <v>11</v>
      </c>
      <c r="F24">
        <v>175</v>
      </c>
      <c r="G24">
        <v>76</v>
      </c>
      <c r="I24">
        <f t="shared" si="0"/>
        <v>374</v>
      </c>
      <c r="J24">
        <f t="shared" si="1"/>
        <v>0.20320855614973263</v>
      </c>
      <c r="K24">
        <f t="shared" si="2"/>
        <v>-1.5935224571282007</v>
      </c>
      <c r="M24">
        <f t="shared" si="3"/>
        <v>62.527008690521185</v>
      </c>
    </row>
    <row r="25" spans="1:26" x14ac:dyDescent="0.35">
      <c r="A25" s="1">
        <v>45477</v>
      </c>
      <c r="B25" t="s">
        <v>8</v>
      </c>
      <c r="C25" t="s">
        <v>9</v>
      </c>
      <c r="D25" t="s">
        <v>10</v>
      </c>
      <c r="E25" t="s">
        <v>11</v>
      </c>
      <c r="F25">
        <v>190</v>
      </c>
      <c r="G25">
        <v>28</v>
      </c>
      <c r="I25">
        <f t="shared" si="0"/>
        <v>422</v>
      </c>
      <c r="J25">
        <f t="shared" si="1"/>
        <v>6.6350710900473939E-2</v>
      </c>
      <c r="K25">
        <f t="shared" si="2"/>
        <v>-2.7128008038608078</v>
      </c>
      <c r="M25">
        <f t="shared" si="3"/>
        <v>43.396925856051737</v>
      </c>
    </row>
    <row r="26" spans="1:26" x14ac:dyDescent="0.35">
      <c r="A26" s="1">
        <v>45478</v>
      </c>
      <c r="B26" t="s">
        <v>8</v>
      </c>
      <c r="C26" t="s">
        <v>9</v>
      </c>
      <c r="D26" t="s">
        <v>10</v>
      </c>
      <c r="E26" t="s">
        <v>11</v>
      </c>
      <c r="F26">
        <v>90</v>
      </c>
      <c r="G26">
        <v>271</v>
      </c>
      <c r="I26">
        <f t="shared" si="0"/>
        <v>179</v>
      </c>
      <c r="J26">
        <f t="shared" si="1"/>
        <v>1.5139664804469273</v>
      </c>
      <c r="K26">
        <f t="shared" si="2"/>
        <v>0.41473301503894583</v>
      </c>
      <c r="M26">
        <f t="shared" si="3"/>
        <v>282.06493147956826</v>
      </c>
    </row>
    <row r="27" spans="1:26" x14ac:dyDescent="0.35">
      <c r="A27" s="1">
        <v>45481</v>
      </c>
      <c r="B27" t="s">
        <v>8</v>
      </c>
      <c r="C27" t="s">
        <v>9</v>
      </c>
      <c r="D27" t="s">
        <v>10</v>
      </c>
      <c r="E27" t="s">
        <v>11</v>
      </c>
      <c r="F27">
        <v>60</v>
      </c>
      <c r="G27">
        <v>348</v>
      </c>
      <c r="I27">
        <f t="shared" si="0"/>
        <v>102</v>
      </c>
      <c r="J27">
        <f t="shared" si="1"/>
        <v>3.4117647058823528</v>
      </c>
      <c r="K27">
        <f t="shared" si="2"/>
        <v>1.2272296664902032</v>
      </c>
      <c r="M27">
        <f t="shared" si="3"/>
        <v>357.01668979653016</v>
      </c>
    </row>
    <row r="28" spans="1:26" x14ac:dyDescent="0.35">
      <c r="A28" s="1">
        <v>45482</v>
      </c>
      <c r="B28" t="s">
        <v>8</v>
      </c>
      <c r="C28" t="s">
        <v>9</v>
      </c>
      <c r="D28" t="s">
        <v>10</v>
      </c>
      <c r="E28" t="s">
        <v>11</v>
      </c>
      <c r="F28">
        <v>125</v>
      </c>
      <c r="G28">
        <v>198</v>
      </c>
      <c r="I28">
        <f t="shared" si="0"/>
        <v>252</v>
      </c>
      <c r="J28">
        <f t="shared" si="1"/>
        <v>0.7857142857142857</v>
      </c>
      <c r="K28">
        <f t="shared" si="2"/>
        <v>-0.2411620568168881</v>
      </c>
      <c r="M28">
        <f t="shared" si="3"/>
        <v>175.63587677856475</v>
      </c>
    </row>
    <row r="29" spans="1:26" x14ac:dyDescent="0.35">
      <c r="A29" s="1">
        <v>45483</v>
      </c>
      <c r="B29" t="s">
        <v>8</v>
      </c>
      <c r="C29" t="s">
        <v>9</v>
      </c>
      <c r="D29" t="s">
        <v>10</v>
      </c>
      <c r="E29" t="s">
        <v>11</v>
      </c>
      <c r="F29">
        <v>165</v>
      </c>
      <c r="G29">
        <v>78</v>
      </c>
      <c r="I29">
        <f t="shared" si="0"/>
        <v>372</v>
      </c>
      <c r="J29">
        <f t="shared" si="1"/>
        <v>0.20967741935483872</v>
      </c>
      <c r="K29">
        <f t="shared" si="2"/>
        <v>-1.5621850275835547</v>
      </c>
      <c r="M29">
        <f t="shared" si="3"/>
        <v>78.88982876619761</v>
      </c>
    </row>
    <row r="30" spans="1:26" x14ac:dyDescent="0.35">
      <c r="A30" s="1">
        <v>45484</v>
      </c>
      <c r="B30" t="s">
        <v>8</v>
      </c>
      <c r="C30" t="s">
        <v>9</v>
      </c>
      <c r="D30" t="s">
        <v>10</v>
      </c>
      <c r="E30" t="s">
        <v>11</v>
      </c>
      <c r="F30">
        <v>135</v>
      </c>
      <c r="G30">
        <v>177</v>
      </c>
      <c r="I30">
        <f t="shared" si="0"/>
        <v>273</v>
      </c>
      <c r="J30">
        <f t="shared" si="1"/>
        <v>0.64835164835164838</v>
      </c>
      <c r="K30">
        <f t="shared" si="2"/>
        <v>-0.43332206261113054</v>
      </c>
      <c r="M30">
        <f t="shared" si="3"/>
        <v>147.1639750482486</v>
      </c>
    </row>
    <row r="31" spans="1:26" x14ac:dyDescent="0.35">
      <c r="A31" s="1">
        <v>45485</v>
      </c>
      <c r="B31" t="s">
        <v>8</v>
      </c>
      <c r="C31" t="s">
        <v>9</v>
      </c>
      <c r="D31" t="s">
        <v>10</v>
      </c>
      <c r="E31" t="s">
        <v>11</v>
      </c>
      <c r="F31">
        <v>70</v>
      </c>
      <c r="G31">
        <v>347</v>
      </c>
      <c r="I31">
        <f t="shared" si="0"/>
        <v>103</v>
      </c>
      <c r="J31">
        <f t="shared" si="1"/>
        <v>3.3689320388349513</v>
      </c>
      <c r="K31">
        <f t="shared" si="2"/>
        <v>1.2145957917172234</v>
      </c>
      <c r="M31">
        <f t="shared" si="3"/>
        <v>335.04821260984954</v>
      </c>
    </row>
    <row r="32" spans="1:26" x14ac:dyDescent="0.35">
      <c r="A32" s="1">
        <v>45488</v>
      </c>
      <c r="B32" t="s">
        <v>8</v>
      </c>
      <c r="C32" t="s">
        <v>9</v>
      </c>
      <c r="D32" t="s">
        <v>10</v>
      </c>
      <c r="E32" t="s">
        <v>11</v>
      </c>
      <c r="F32">
        <v>170</v>
      </c>
      <c r="G32">
        <v>60</v>
      </c>
      <c r="I32">
        <f t="shared" si="0"/>
        <v>390</v>
      </c>
      <c r="J32">
        <f t="shared" si="1"/>
        <v>0.15384615384615385</v>
      </c>
      <c r="K32">
        <f t="shared" si="2"/>
        <v>-1.8718021769015913</v>
      </c>
      <c r="M32">
        <f t="shared" si="3"/>
        <v>70.321508959769076</v>
      </c>
    </row>
    <row r="33" spans="1:19" x14ac:dyDescent="0.35">
      <c r="A33" s="1">
        <v>45489</v>
      </c>
      <c r="B33" t="s">
        <v>8</v>
      </c>
      <c r="C33" t="s">
        <v>9</v>
      </c>
      <c r="D33" t="s">
        <v>10</v>
      </c>
      <c r="E33" t="s">
        <v>11</v>
      </c>
      <c r="F33">
        <v>70</v>
      </c>
      <c r="G33">
        <v>348</v>
      </c>
      <c r="I33">
        <f t="shared" si="0"/>
        <v>102</v>
      </c>
      <c r="J33">
        <f t="shared" si="1"/>
        <v>3.4117647058823528</v>
      </c>
      <c r="K33">
        <f t="shared" si="2"/>
        <v>1.2272296664902032</v>
      </c>
      <c r="M33">
        <f t="shared" si="3"/>
        <v>335.04821260984954</v>
      </c>
    </row>
    <row r="34" spans="1:19" x14ac:dyDescent="0.35">
      <c r="A34" s="1">
        <v>45490</v>
      </c>
      <c r="B34" t="s">
        <v>8</v>
      </c>
      <c r="C34" t="s">
        <v>9</v>
      </c>
      <c r="D34" t="s">
        <v>10</v>
      </c>
      <c r="E34" t="s">
        <v>11</v>
      </c>
      <c r="F34">
        <v>170</v>
      </c>
      <c r="G34">
        <v>84</v>
      </c>
      <c r="I34">
        <f t="shared" si="0"/>
        <v>366</v>
      </c>
      <c r="J34">
        <f t="shared" si="1"/>
        <v>0.22950819672131148</v>
      </c>
      <c r="K34">
        <f t="shared" si="2"/>
        <v>-1.4718165345580525</v>
      </c>
      <c r="M34">
        <f t="shared" si="3"/>
        <v>70.321508959769076</v>
      </c>
    </row>
    <row r="35" spans="1:19" x14ac:dyDescent="0.35">
      <c r="A35" s="1">
        <v>45491</v>
      </c>
      <c r="B35" t="s">
        <v>8</v>
      </c>
      <c r="C35" t="s">
        <v>9</v>
      </c>
      <c r="D35" t="s">
        <v>10</v>
      </c>
      <c r="E35" t="s">
        <v>11</v>
      </c>
      <c r="F35">
        <v>120</v>
      </c>
      <c r="G35">
        <v>216</v>
      </c>
      <c r="I35">
        <f t="shared" si="0"/>
        <v>234</v>
      </c>
      <c r="J35">
        <f t="shared" si="1"/>
        <v>0.92307692307692313</v>
      </c>
      <c r="K35">
        <f t="shared" si="2"/>
        <v>-8.004270767353637E-2</v>
      </c>
      <c r="M35">
        <f t="shared" si="3"/>
        <v>190.5946764676948</v>
      </c>
    </row>
    <row r="36" spans="1:19" x14ac:dyDescent="0.35">
      <c r="A36" s="1">
        <v>45492</v>
      </c>
      <c r="B36" t="s">
        <v>8</v>
      </c>
      <c r="C36" t="s">
        <v>9</v>
      </c>
      <c r="D36" t="s">
        <v>10</v>
      </c>
      <c r="E36" t="s">
        <v>11</v>
      </c>
      <c r="F36">
        <v>60</v>
      </c>
      <c r="G36">
        <v>322</v>
      </c>
      <c r="I36">
        <f t="shared" si="0"/>
        <v>128</v>
      </c>
      <c r="J36">
        <f t="shared" si="1"/>
        <v>2.515625</v>
      </c>
      <c r="K36">
        <f t="shared" si="2"/>
        <v>0.92252128162479119</v>
      </c>
      <c r="M36">
        <f t="shared" si="3"/>
        <v>357.01668979653016</v>
      </c>
    </row>
    <row r="37" spans="1:19" x14ac:dyDescent="0.35">
      <c r="A37" s="1">
        <v>45495</v>
      </c>
      <c r="B37" t="s">
        <v>8</v>
      </c>
      <c r="C37" t="s">
        <v>9</v>
      </c>
      <c r="D37" t="s">
        <v>10</v>
      </c>
      <c r="E37" t="s">
        <v>11</v>
      </c>
      <c r="F37">
        <v>75</v>
      </c>
      <c r="G37">
        <v>323</v>
      </c>
      <c r="I37">
        <f t="shared" si="0"/>
        <v>127</v>
      </c>
      <c r="J37">
        <f t="shared" si="1"/>
        <v>2.5433070866141732</v>
      </c>
      <c r="K37">
        <f t="shared" si="2"/>
        <v>0.93346523676406523</v>
      </c>
      <c r="M37">
        <f t="shared" si="3"/>
        <v>322.86285063926317</v>
      </c>
    </row>
    <row r="38" spans="1:19" x14ac:dyDescent="0.35">
      <c r="A38" s="1">
        <v>45496</v>
      </c>
      <c r="B38" t="s">
        <v>8</v>
      </c>
      <c r="C38" t="s">
        <v>9</v>
      </c>
      <c r="D38" t="s">
        <v>10</v>
      </c>
      <c r="E38" t="s">
        <v>11</v>
      </c>
      <c r="F38">
        <v>175</v>
      </c>
      <c r="G38">
        <v>59</v>
      </c>
      <c r="I38">
        <f t="shared" si="0"/>
        <v>391</v>
      </c>
      <c r="J38">
        <f t="shared" si="1"/>
        <v>0.15089514066496162</v>
      </c>
      <c r="K38">
        <f t="shared" si="2"/>
        <v>-1.8911701160796464</v>
      </c>
      <c r="M38">
        <f t="shared" si="3"/>
        <v>62.527008690521185</v>
      </c>
    </row>
    <row r="39" spans="1:19" x14ac:dyDescent="0.35">
      <c r="A39" s="1">
        <v>45497</v>
      </c>
      <c r="B39" t="s">
        <v>8</v>
      </c>
      <c r="C39" t="s">
        <v>9</v>
      </c>
      <c r="D39" t="s">
        <v>10</v>
      </c>
      <c r="E39" t="s">
        <v>11</v>
      </c>
      <c r="F39">
        <v>130</v>
      </c>
      <c r="G39">
        <v>181</v>
      </c>
      <c r="I39">
        <f t="shared" si="0"/>
        <v>269</v>
      </c>
      <c r="J39">
        <f t="shared" si="1"/>
        <v>0.67286245353159846</v>
      </c>
      <c r="K39">
        <f t="shared" si="2"/>
        <v>-0.39621434833601343</v>
      </c>
      <c r="M39">
        <f t="shared" si="3"/>
        <v>161.1218969118016</v>
      </c>
      <c r="R39" t="s">
        <v>18</v>
      </c>
    </row>
    <row r="40" spans="1:19" ht="15" thickBot="1" x14ac:dyDescent="0.4">
      <c r="A40" s="1">
        <v>45498</v>
      </c>
      <c r="B40" t="s">
        <v>8</v>
      </c>
      <c r="C40" t="s">
        <v>9</v>
      </c>
      <c r="D40" t="s">
        <v>10</v>
      </c>
      <c r="E40" t="s">
        <v>11</v>
      </c>
      <c r="F40">
        <v>180</v>
      </c>
      <c r="G40">
        <v>73</v>
      </c>
      <c r="I40">
        <f t="shared" si="0"/>
        <v>377</v>
      </c>
      <c r="J40">
        <f t="shared" si="1"/>
        <v>0.19363395225464192</v>
      </c>
      <c r="K40">
        <f t="shared" si="2"/>
        <v>-1.6417857462996197</v>
      </c>
      <c r="M40">
        <f t="shared" si="3"/>
        <v>55.470236722397047</v>
      </c>
    </row>
    <row r="41" spans="1:19" x14ac:dyDescent="0.35">
      <c r="A41" s="1">
        <v>45499</v>
      </c>
      <c r="B41" t="s">
        <v>8</v>
      </c>
      <c r="C41" t="s">
        <v>9</v>
      </c>
      <c r="D41" t="s">
        <v>10</v>
      </c>
      <c r="E41" t="s">
        <v>11</v>
      </c>
      <c r="F41">
        <v>105</v>
      </c>
      <c r="G41">
        <v>239</v>
      </c>
      <c r="I41">
        <f t="shared" si="0"/>
        <v>211</v>
      </c>
      <c r="J41">
        <f t="shared" si="1"/>
        <v>1.1327014218009479</v>
      </c>
      <c r="K41">
        <f t="shared" si="2"/>
        <v>0.12460541845544421</v>
      </c>
      <c r="M41">
        <f t="shared" si="3"/>
        <v>236.81945010949678</v>
      </c>
      <c r="R41" s="5" t="s">
        <v>19</v>
      </c>
      <c r="S41" s="5"/>
    </row>
    <row r="42" spans="1:19" x14ac:dyDescent="0.35">
      <c r="A42" s="1">
        <v>45502</v>
      </c>
      <c r="B42" t="s">
        <v>8</v>
      </c>
      <c r="C42" t="s">
        <v>9</v>
      </c>
      <c r="D42" t="s">
        <v>10</v>
      </c>
      <c r="E42" t="s">
        <v>11</v>
      </c>
      <c r="F42">
        <v>60</v>
      </c>
      <c r="G42">
        <v>367</v>
      </c>
      <c r="I42">
        <f t="shared" si="0"/>
        <v>83</v>
      </c>
      <c r="J42">
        <f t="shared" si="1"/>
        <v>4.4216867469879517</v>
      </c>
      <c r="K42">
        <f t="shared" si="2"/>
        <v>1.4865212402579724</v>
      </c>
      <c r="M42">
        <f t="shared" si="3"/>
        <v>357.01668979653016</v>
      </c>
      <c r="R42" t="s">
        <v>20</v>
      </c>
      <c r="S42">
        <v>0.99552948270670993</v>
      </c>
    </row>
    <row r="43" spans="1:19" x14ac:dyDescent="0.35">
      <c r="A43" s="1">
        <v>45503</v>
      </c>
      <c r="B43" t="s">
        <v>8</v>
      </c>
      <c r="C43" t="s">
        <v>9</v>
      </c>
      <c r="D43" t="s">
        <v>10</v>
      </c>
      <c r="E43" t="s">
        <v>11</v>
      </c>
      <c r="F43">
        <v>115</v>
      </c>
      <c r="G43">
        <v>198</v>
      </c>
      <c r="I43">
        <f t="shared" si="0"/>
        <v>252</v>
      </c>
      <c r="J43">
        <f t="shared" si="1"/>
        <v>0.7857142857142857</v>
      </c>
      <c r="K43">
        <f t="shared" si="2"/>
        <v>-0.2411620568168881</v>
      </c>
      <c r="M43">
        <f t="shared" si="3"/>
        <v>205.87152701206389</v>
      </c>
      <c r="R43" t="s">
        <v>21</v>
      </c>
      <c r="S43">
        <v>0.99107895093828957</v>
      </c>
    </row>
    <row r="44" spans="1:19" x14ac:dyDescent="0.35">
      <c r="A44" s="1">
        <v>45504</v>
      </c>
      <c r="B44" t="s">
        <v>8</v>
      </c>
      <c r="C44" t="s">
        <v>9</v>
      </c>
      <c r="D44" t="s">
        <v>10</v>
      </c>
      <c r="E44" t="s">
        <v>11</v>
      </c>
      <c r="F44">
        <v>155</v>
      </c>
      <c r="G44">
        <v>109</v>
      </c>
      <c r="I44">
        <f t="shared" si="0"/>
        <v>341</v>
      </c>
      <c r="J44">
        <f t="shared" si="1"/>
        <v>0.31964809384164222</v>
      </c>
      <c r="K44">
        <f t="shared" si="2"/>
        <v>-1.140534595054373</v>
      </c>
      <c r="M44">
        <f t="shared" si="3"/>
        <v>98.446719671882988</v>
      </c>
      <c r="R44" t="s">
        <v>22</v>
      </c>
      <c r="S44">
        <v>0.99093734698492908</v>
      </c>
    </row>
    <row r="45" spans="1:19" x14ac:dyDescent="0.35">
      <c r="A45" s="1">
        <v>45505</v>
      </c>
      <c r="B45" t="s">
        <v>8</v>
      </c>
      <c r="C45" t="s">
        <v>9</v>
      </c>
      <c r="D45" t="s">
        <v>10</v>
      </c>
      <c r="E45" t="s">
        <v>11</v>
      </c>
      <c r="F45">
        <v>180</v>
      </c>
      <c r="G45">
        <v>78</v>
      </c>
      <c r="I45">
        <f t="shared" si="0"/>
        <v>372</v>
      </c>
      <c r="J45">
        <f t="shared" si="1"/>
        <v>0.20967741935483872</v>
      </c>
      <c r="K45">
        <f t="shared" si="2"/>
        <v>-1.5621850275835547</v>
      </c>
      <c r="M45">
        <f t="shared" si="3"/>
        <v>55.470236722397047</v>
      </c>
      <c r="R45" t="s">
        <v>23</v>
      </c>
      <c r="S45">
        <v>10.19460248684152</v>
      </c>
    </row>
    <row r="46" spans="1:19" ht="15" thickBot="1" x14ac:dyDescent="0.4">
      <c r="A46" s="1">
        <v>45506</v>
      </c>
      <c r="B46" t="s">
        <v>8</v>
      </c>
      <c r="C46" t="s">
        <v>9</v>
      </c>
      <c r="D46" t="s">
        <v>10</v>
      </c>
      <c r="E46" t="s">
        <v>11</v>
      </c>
      <c r="F46">
        <v>145</v>
      </c>
      <c r="G46">
        <v>158</v>
      </c>
      <c r="I46">
        <f t="shared" si="0"/>
        <v>292</v>
      </c>
      <c r="J46">
        <f t="shared" si="1"/>
        <v>0.54109589041095896</v>
      </c>
      <c r="K46">
        <f t="shared" si="2"/>
        <v>-0.61415876924131485</v>
      </c>
      <c r="M46">
        <f t="shared" si="3"/>
        <v>121.26755143369509</v>
      </c>
      <c r="R46" s="3" t="s">
        <v>24</v>
      </c>
      <c r="S46" s="3">
        <v>65</v>
      </c>
    </row>
    <row r="47" spans="1:19" x14ac:dyDescent="0.35">
      <c r="A47" s="1">
        <v>45509</v>
      </c>
      <c r="B47" t="s">
        <v>8</v>
      </c>
      <c r="C47" t="s">
        <v>9</v>
      </c>
      <c r="D47" t="s">
        <v>10</v>
      </c>
      <c r="E47" t="s">
        <v>11</v>
      </c>
      <c r="F47">
        <v>175</v>
      </c>
      <c r="G47">
        <v>73</v>
      </c>
      <c r="I47">
        <f t="shared" si="0"/>
        <v>377</v>
      </c>
      <c r="J47">
        <f t="shared" si="1"/>
        <v>0.19363395225464192</v>
      </c>
      <c r="K47">
        <f t="shared" si="2"/>
        <v>-1.6417857462996197</v>
      </c>
      <c r="M47">
        <f t="shared" si="3"/>
        <v>62.527008690521185</v>
      </c>
    </row>
    <row r="48" spans="1:19" ht="15" thickBot="1" x14ac:dyDescent="0.4">
      <c r="A48" s="1">
        <v>45510</v>
      </c>
      <c r="B48" t="s">
        <v>8</v>
      </c>
      <c r="C48" t="s">
        <v>9</v>
      </c>
      <c r="D48" t="s">
        <v>10</v>
      </c>
      <c r="E48" t="s">
        <v>11</v>
      </c>
      <c r="F48">
        <v>190</v>
      </c>
      <c r="G48">
        <v>52</v>
      </c>
      <c r="I48">
        <f t="shared" si="0"/>
        <v>398</v>
      </c>
      <c r="J48">
        <f t="shared" si="1"/>
        <v>0.1306532663316583</v>
      </c>
      <c r="K48">
        <f t="shared" si="2"/>
        <v>-2.0352082867030101</v>
      </c>
      <c r="M48">
        <f t="shared" si="3"/>
        <v>43.396925856051737</v>
      </c>
      <c r="R48" t="s">
        <v>25</v>
      </c>
    </row>
    <row r="49" spans="1:26" x14ac:dyDescent="0.35">
      <c r="A49" s="1">
        <v>45511</v>
      </c>
      <c r="B49" t="s">
        <v>8</v>
      </c>
      <c r="C49" t="s">
        <v>9</v>
      </c>
      <c r="D49" t="s">
        <v>10</v>
      </c>
      <c r="E49" t="s">
        <v>11</v>
      </c>
      <c r="F49">
        <v>65</v>
      </c>
      <c r="G49">
        <v>346</v>
      </c>
      <c r="I49">
        <f t="shared" si="0"/>
        <v>104</v>
      </c>
      <c r="J49">
        <f t="shared" si="1"/>
        <v>3.3269230769230771</v>
      </c>
      <c r="K49">
        <f t="shared" si="2"/>
        <v>1.2020478759163515</v>
      </c>
      <c r="M49">
        <f t="shared" si="3"/>
        <v>346.44028606654376</v>
      </c>
      <c r="R49" s="4"/>
      <c r="S49" s="4" t="s">
        <v>30</v>
      </c>
      <c r="T49" s="4" t="s">
        <v>31</v>
      </c>
      <c r="U49" s="4" t="s">
        <v>32</v>
      </c>
      <c r="V49" s="4" t="s">
        <v>33</v>
      </c>
      <c r="W49" s="4" t="s">
        <v>34</v>
      </c>
    </row>
    <row r="50" spans="1:26" x14ac:dyDescent="0.35">
      <c r="A50" s="1">
        <v>45512</v>
      </c>
      <c r="B50" t="s">
        <v>8</v>
      </c>
      <c r="C50" t="s">
        <v>9</v>
      </c>
      <c r="D50" t="s">
        <v>10</v>
      </c>
      <c r="E50" t="s">
        <v>11</v>
      </c>
      <c r="F50">
        <v>70</v>
      </c>
      <c r="G50">
        <v>299</v>
      </c>
      <c r="I50">
        <f t="shared" si="0"/>
        <v>151</v>
      </c>
      <c r="J50">
        <f t="shared" si="1"/>
        <v>1.9801324503311257</v>
      </c>
      <c r="K50">
        <f t="shared" si="2"/>
        <v>0.68316373657576202</v>
      </c>
      <c r="M50">
        <f t="shared" si="3"/>
        <v>335.04821260984954</v>
      </c>
      <c r="R50" t="s">
        <v>26</v>
      </c>
      <c r="S50">
        <v>1</v>
      </c>
      <c r="T50">
        <v>727400.28442854574</v>
      </c>
      <c r="U50">
        <v>727400.28442854574</v>
      </c>
      <c r="V50">
        <v>6998.9497285805346</v>
      </c>
      <c r="W50">
        <v>2.7576169869600768E-66</v>
      </c>
    </row>
    <row r="51" spans="1:26" x14ac:dyDescent="0.35">
      <c r="A51" s="1">
        <v>45513</v>
      </c>
      <c r="B51" t="s">
        <v>8</v>
      </c>
      <c r="C51" t="s">
        <v>9</v>
      </c>
      <c r="D51" t="s">
        <v>10</v>
      </c>
      <c r="E51" t="s">
        <v>11</v>
      </c>
      <c r="F51">
        <v>85</v>
      </c>
      <c r="G51">
        <v>295</v>
      </c>
      <c r="I51">
        <f t="shared" si="0"/>
        <v>155</v>
      </c>
      <c r="J51">
        <f t="shared" si="1"/>
        <v>1.903225806451613</v>
      </c>
      <c r="K51">
        <f t="shared" si="2"/>
        <v>0.64355023942057321</v>
      </c>
      <c r="M51">
        <f t="shared" si="3"/>
        <v>296.29904093761616</v>
      </c>
      <c r="R51" t="s">
        <v>27</v>
      </c>
      <c r="S51">
        <v>63</v>
      </c>
      <c r="T51">
        <v>6547.5849514770634</v>
      </c>
      <c r="U51">
        <v>103.92991986471529</v>
      </c>
    </row>
    <row r="52" spans="1:26" ht="15" thickBot="1" x14ac:dyDescent="0.4">
      <c r="A52" s="1">
        <v>45516</v>
      </c>
      <c r="B52" t="s">
        <v>8</v>
      </c>
      <c r="C52" t="s">
        <v>9</v>
      </c>
      <c r="D52" t="s">
        <v>10</v>
      </c>
      <c r="E52" t="s">
        <v>11</v>
      </c>
      <c r="F52">
        <v>125</v>
      </c>
      <c r="G52">
        <v>168</v>
      </c>
      <c r="I52">
        <f t="shared" si="0"/>
        <v>282</v>
      </c>
      <c r="J52">
        <f t="shared" si="1"/>
        <v>0.5957446808510638</v>
      </c>
      <c r="K52">
        <f t="shared" si="2"/>
        <v>-0.51794309153485474</v>
      </c>
      <c r="M52">
        <f t="shared" si="3"/>
        <v>175.63587677856475</v>
      </c>
      <c r="R52" s="3" t="s">
        <v>28</v>
      </c>
      <c r="S52" s="3">
        <v>64</v>
      </c>
      <c r="T52" s="3">
        <v>733947.86938002275</v>
      </c>
      <c r="U52" s="3"/>
      <c r="V52" s="3"/>
      <c r="W52" s="3"/>
    </row>
    <row r="53" spans="1:26" ht="15" thickBot="1" x14ac:dyDescent="0.4">
      <c r="A53" s="1">
        <v>45517</v>
      </c>
      <c r="B53" t="s">
        <v>8</v>
      </c>
      <c r="C53" t="s">
        <v>9</v>
      </c>
      <c r="D53" t="s">
        <v>10</v>
      </c>
      <c r="E53" t="s">
        <v>11</v>
      </c>
      <c r="F53">
        <v>110</v>
      </c>
      <c r="G53">
        <v>207</v>
      </c>
      <c r="I53">
        <f t="shared" si="0"/>
        <v>243</v>
      </c>
      <c r="J53">
        <f t="shared" si="1"/>
        <v>0.85185185185185186</v>
      </c>
      <c r="K53">
        <f t="shared" si="2"/>
        <v>-0.16034265007517937</v>
      </c>
      <c r="M53">
        <f t="shared" si="3"/>
        <v>221.32811687474913</v>
      </c>
    </row>
    <row r="54" spans="1:26" x14ac:dyDescent="0.35">
      <c r="A54" s="1">
        <v>45518</v>
      </c>
      <c r="B54" t="s">
        <v>8</v>
      </c>
      <c r="C54" t="s">
        <v>9</v>
      </c>
      <c r="D54" t="s">
        <v>10</v>
      </c>
      <c r="E54" t="s">
        <v>11</v>
      </c>
      <c r="F54">
        <v>115</v>
      </c>
      <c r="G54">
        <v>232</v>
      </c>
      <c r="I54">
        <f t="shared" si="0"/>
        <v>218</v>
      </c>
      <c r="J54">
        <f t="shared" si="1"/>
        <v>1.0642201834862386</v>
      </c>
      <c r="K54">
        <f t="shared" si="2"/>
        <v>6.2242308877221E-2</v>
      </c>
      <c r="M54">
        <f t="shared" si="3"/>
        <v>205.87152701206389</v>
      </c>
      <c r="R54" s="4"/>
      <c r="S54" s="4" t="s">
        <v>35</v>
      </c>
      <c r="T54" s="4" t="s">
        <v>23</v>
      </c>
      <c r="U54" s="4" t="s">
        <v>36</v>
      </c>
      <c r="V54" s="4" t="s">
        <v>37</v>
      </c>
      <c r="W54" s="4" t="s">
        <v>38</v>
      </c>
      <c r="X54" s="4" t="s">
        <v>39</v>
      </c>
      <c r="Y54" s="4" t="s">
        <v>40</v>
      </c>
      <c r="Z54" s="4" t="s">
        <v>41</v>
      </c>
    </row>
    <row r="55" spans="1:26" x14ac:dyDescent="0.35">
      <c r="A55" s="1">
        <v>45519</v>
      </c>
      <c r="B55" t="s">
        <v>8</v>
      </c>
      <c r="C55" t="s">
        <v>9</v>
      </c>
      <c r="D55" t="s">
        <v>10</v>
      </c>
      <c r="E55" t="s">
        <v>11</v>
      </c>
      <c r="F55">
        <v>130</v>
      </c>
      <c r="G55">
        <v>177</v>
      </c>
      <c r="I55">
        <f t="shared" si="0"/>
        <v>273</v>
      </c>
      <c r="J55">
        <f t="shared" si="1"/>
        <v>0.64835164835164838</v>
      </c>
      <c r="K55">
        <f t="shared" si="2"/>
        <v>-0.43332206261113054</v>
      </c>
      <c r="M55">
        <f t="shared" si="3"/>
        <v>161.1218969118016</v>
      </c>
      <c r="R55" t="s">
        <v>29</v>
      </c>
      <c r="S55" s="6">
        <v>505.46273411935567</v>
      </c>
      <c r="T55">
        <v>4.0338138997152129</v>
      </c>
      <c r="U55">
        <v>125.30640894341738</v>
      </c>
      <c r="V55">
        <v>2.8413188395129696E-77</v>
      </c>
      <c r="W55">
        <v>497.40180026257104</v>
      </c>
      <c r="X55">
        <v>513.52366797614025</v>
      </c>
      <c r="Y55">
        <v>497.40180026257104</v>
      </c>
      <c r="Z55">
        <v>513.52366797614025</v>
      </c>
    </row>
    <row r="56" spans="1:26" ht="15" thickBot="1" x14ac:dyDescent="0.4">
      <c r="A56" s="1">
        <v>45520</v>
      </c>
      <c r="B56" t="s">
        <v>8</v>
      </c>
      <c r="C56" t="s">
        <v>9</v>
      </c>
      <c r="D56" t="s">
        <v>10</v>
      </c>
      <c r="E56" t="s">
        <v>11</v>
      </c>
      <c r="F56">
        <v>185</v>
      </c>
      <c r="G56">
        <v>28</v>
      </c>
      <c r="I56">
        <f t="shared" si="0"/>
        <v>422</v>
      </c>
      <c r="J56">
        <f t="shared" si="1"/>
        <v>6.6350710900473939E-2</v>
      </c>
      <c r="K56">
        <f t="shared" si="2"/>
        <v>-2.7128008038608078</v>
      </c>
      <c r="M56">
        <f t="shared" si="3"/>
        <v>49.108948980591826</v>
      </c>
      <c r="R56" s="3" t="s">
        <v>42</v>
      </c>
      <c r="S56" s="7">
        <v>-2.5464314734935352</v>
      </c>
      <c r="T56" s="3">
        <v>3.0437961011127321E-2</v>
      </c>
      <c r="U56" s="3">
        <v>-83.65972584571702</v>
      </c>
      <c r="V56" s="3">
        <v>2.7576169869600768E-66</v>
      </c>
      <c r="W56" s="3">
        <v>-2.6072568850137365</v>
      </c>
      <c r="X56" s="3">
        <v>-2.4856060619733338</v>
      </c>
      <c r="Y56" s="3">
        <v>-2.6072568850137365</v>
      </c>
      <c r="Z56" s="3">
        <v>-2.4856060619733338</v>
      </c>
    </row>
    <row r="57" spans="1:26" x14ac:dyDescent="0.35">
      <c r="A57" s="1">
        <v>45523</v>
      </c>
      <c r="B57" t="s">
        <v>8</v>
      </c>
      <c r="C57" t="s">
        <v>9</v>
      </c>
      <c r="D57" t="s">
        <v>10</v>
      </c>
      <c r="E57" t="s">
        <v>11</v>
      </c>
      <c r="F57">
        <v>130</v>
      </c>
      <c r="G57">
        <v>198</v>
      </c>
      <c r="I57">
        <f t="shared" si="0"/>
        <v>252</v>
      </c>
      <c r="J57">
        <f t="shared" si="1"/>
        <v>0.7857142857142857</v>
      </c>
      <c r="K57">
        <f t="shared" si="2"/>
        <v>-0.2411620568168881</v>
      </c>
      <c r="M57">
        <f t="shared" si="3"/>
        <v>161.1218969118016</v>
      </c>
    </row>
    <row r="58" spans="1:26" x14ac:dyDescent="0.35">
      <c r="A58" s="1">
        <v>45524</v>
      </c>
      <c r="B58" t="s">
        <v>8</v>
      </c>
      <c r="C58" t="s">
        <v>9</v>
      </c>
      <c r="D58" t="s">
        <v>10</v>
      </c>
      <c r="E58" t="s">
        <v>11</v>
      </c>
      <c r="F58">
        <v>70</v>
      </c>
      <c r="G58">
        <v>304</v>
      </c>
      <c r="I58">
        <f t="shared" si="0"/>
        <v>146</v>
      </c>
      <c r="J58">
        <f t="shared" si="1"/>
        <v>2.0821917808219177</v>
      </c>
      <c r="K58">
        <f t="shared" si="2"/>
        <v>0.73342107969788517</v>
      </c>
      <c r="M58">
        <f t="shared" si="3"/>
        <v>335.04821260984954</v>
      </c>
    </row>
    <row r="59" spans="1:26" x14ac:dyDescent="0.35">
      <c r="A59" s="1">
        <v>45525</v>
      </c>
      <c r="B59" t="s">
        <v>8</v>
      </c>
      <c r="C59" t="s">
        <v>9</v>
      </c>
      <c r="D59" t="s">
        <v>10</v>
      </c>
      <c r="E59" t="s">
        <v>11</v>
      </c>
      <c r="F59">
        <v>100</v>
      </c>
      <c r="G59">
        <v>254</v>
      </c>
      <c r="I59">
        <f t="shared" si="0"/>
        <v>196</v>
      </c>
      <c r="J59">
        <f t="shared" si="1"/>
        <v>1.2959183673469388</v>
      </c>
      <c r="K59">
        <f t="shared" si="2"/>
        <v>0.25921960778801934</v>
      </c>
      <c r="M59">
        <f t="shared" si="3"/>
        <v>252.19922524578681</v>
      </c>
    </row>
    <row r="60" spans="1:26" x14ac:dyDescent="0.35">
      <c r="A60" s="1">
        <v>45526</v>
      </c>
      <c r="B60" t="s">
        <v>8</v>
      </c>
      <c r="C60" t="s">
        <v>9</v>
      </c>
      <c r="D60" t="s">
        <v>10</v>
      </c>
      <c r="E60" t="s">
        <v>11</v>
      </c>
      <c r="F60">
        <v>95</v>
      </c>
      <c r="G60">
        <v>288</v>
      </c>
      <c r="I60">
        <f t="shared" si="0"/>
        <v>162</v>
      </c>
      <c r="J60">
        <f t="shared" si="1"/>
        <v>1.7777777777777777</v>
      </c>
      <c r="K60">
        <f t="shared" si="2"/>
        <v>0.5753641449035618</v>
      </c>
      <c r="M60">
        <f t="shared" si="3"/>
        <v>267.32531729293686</v>
      </c>
    </row>
    <row r="61" spans="1:26" x14ac:dyDescent="0.35">
      <c r="A61" s="1">
        <v>45527</v>
      </c>
      <c r="B61" t="s">
        <v>8</v>
      </c>
      <c r="C61" t="s">
        <v>9</v>
      </c>
      <c r="D61" t="s">
        <v>10</v>
      </c>
      <c r="E61" t="s">
        <v>11</v>
      </c>
      <c r="F61">
        <v>115</v>
      </c>
      <c r="G61">
        <v>205</v>
      </c>
      <c r="I61">
        <f t="shared" si="0"/>
        <v>245</v>
      </c>
      <c r="J61">
        <f t="shared" si="1"/>
        <v>0.83673469387755106</v>
      </c>
      <c r="K61">
        <f t="shared" si="2"/>
        <v>-0.17824823140631876</v>
      </c>
      <c r="M61">
        <f t="shared" si="3"/>
        <v>205.87152701206389</v>
      </c>
    </row>
    <row r="62" spans="1:26" x14ac:dyDescent="0.35">
      <c r="A62" s="1">
        <v>45530</v>
      </c>
      <c r="B62" t="s">
        <v>8</v>
      </c>
      <c r="C62" t="s">
        <v>9</v>
      </c>
      <c r="D62" t="s">
        <v>10</v>
      </c>
      <c r="E62" t="s">
        <v>11</v>
      </c>
      <c r="F62">
        <v>105</v>
      </c>
      <c r="G62">
        <v>237</v>
      </c>
      <c r="I62">
        <f t="shared" si="0"/>
        <v>213</v>
      </c>
      <c r="J62">
        <f t="shared" si="1"/>
        <v>1.1126760563380282</v>
      </c>
      <c r="K62">
        <f t="shared" si="2"/>
        <v>0.10676797542570614</v>
      </c>
      <c r="M62">
        <f t="shared" si="3"/>
        <v>236.81945010949678</v>
      </c>
    </row>
    <row r="63" spans="1:26" x14ac:dyDescent="0.35">
      <c r="A63" s="1">
        <v>45531</v>
      </c>
      <c r="B63" t="s">
        <v>8</v>
      </c>
      <c r="C63" t="s">
        <v>9</v>
      </c>
      <c r="D63" t="s">
        <v>10</v>
      </c>
      <c r="E63" t="s">
        <v>11</v>
      </c>
      <c r="F63">
        <v>165</v>
      </c>
      <c r="G63">
        <v>68</v>
      </c>
      <c r="I63">
        <f t="shared" si="0"/>
        <v>382</v>
      </c>
      <c r="J63">
        <f t="shared" si="1"/>
        <v>0.17801047120418848</v>
      </c>
      <c r="K63">
        <f t="shared" si="2"/>
        <v>-1.7259129034304685</v>
      </c>
      <c r="M63">
        <f t="shared" si="3"/>
        <v>78.88982876619761</v>
      </c>
    </row>
    <row r="64" spans="1:26" x14ac:dyDescent="0.35">
      <c r="A64" s="1">
        <v>45532</v>
      </c>
      <c r="B64" t="s">
        <v>8</v>
      </c>
      <c r="C64" t="s">
        <v>9</v>
      </c>
      <c r="D64" t="s">
        <v>10</v>
      </c>
      <c r="E64" t="s">
        <v>11</v>
      </c>
      <c r="F64">
        <v>185</v>
      </c>
      <c r="G64">
        <v>30</v>
      </c>
      <c r="I64">
        <f t="shared" si="0"/>
        <v>420</v>
      </c>
      <c r="J64">
        <f t="shared" si="1"/>
        <v>7.1428571428571425E-2</v>
      </c>
      <c r="K64">
        <f t="shared" si="2"/>
        <v>-2.6390573296152589</v>
      </c>
      <c r="M64">
        <f t="shared" si="3"/>
        <v>49.108948980591826</v>
      </c>
    </row>
    <row r="65" spans="1:13" x14ac:dyDescent="0.35">
      <c r="A65" s="1">
        <v>45533</v>
      </c>
      <c r="B65" t="s">
        <v>8</v>
      </c>
      <c r="C65" t="s">
        <v>9</v>
      </c>
      <c r="D65" t="s">
        <v>10</v>
      </c>
      <c r="E65" t="s">
        <v>11</v>
      </c>
      <c r="F65">
        <v>115</v>
      </c>
      <c r="G65">
        <v>226</v>
      </c>
      <c r="I65">
        <f t="shared" si="0"/>
        <v>224</v>
      </c>
      <c r="J65">
        <f t="shared" si="1"/>
        <v>1.0089285714285714</v>
      </c>
      <c r="K65">
        <f t="shared" si="2"/>
        <v>8.8889474172459942E-3</v>
      </c>
      <c r="M65">
        <f t="shared" si="3"/>
        <v>205.87152701206389</v>
      </c>
    </row>
    <row r="66" spans="1:13" x14ac:dyDescent="0.35">
      <c r="A66" s="1">
        <v>45534</v>
      </c>
      <c r="B66" t="s">
        <v>8</v>
      </c>
      <c r="C66" t="s">
        <v>9</v>
      </c>
      <c r="D66" t="s">
        <v>10</v>
      </c>
      <c r="E66" t="s">
        <v>11</v>
      </c>
      <c r="F66">
        <v>180</v>
      </c>
      <c r="G66">
        <v>66</v>
      </c>
      <c r="I66">
        <f t="shared" si="0"/>
        <v>384</v>
      </c>
      <c r="J66">
        <f t="shared" si="1"/>
        <v>0.171875</v>
      </c>
      <c r="K66">
        <f t="shared" si="2"/>
        <v>-1.7609878105613013</v>
      </c>
      <c r="M66">
        <f>($P$1*EXP($S$17+$S$18*F66)/(1+EXP($S$17+$S$18*F66)))</f>
        <v>55.470236722397047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26359-BF78-4509-952A-610F251D49E5}">
  <dimension ref="A1:N17"/>
  <sheetViews>
    <sheetView zoomScale="52" zoomScaleNormal="10" workbookViewId="0">
      <selection activeCell="G21" sqref="G21"/>
    </sheetView>
  </sheetViews>
  <sheetFormatPr defaultRowHeight="14.5" x14ac:dyDescent="0.35"/>
  <cols>
    <col min="1" max="1" width="24.81640625" bestFit="1" customWidth="1"/>
    <col min="2" max="2" width="13.453125" bestFit="1" customWidth="1"/>
    <col min="4" max="4" width="25.1796875" bestFit="1" customWidth="1"/>
    <col min="5" max="5" width="8" bestFit="1" customWidth="1"/>
    <col min="7" max="7" width="25.6328125" bestFit="1" customWidth="1"/>
    <col min="9" max="9" width="65.54296875" bestFit="1" customWidth="1"/>
    <col min="10" max="10" width="12" bestFit="1" customWidth="1"/>
    <col min="13" max="13" width="12" bestFit="1" customWidth="1"/>
  </cols>
  <sheetData>
    <row r="1" spans="1:14" x14ac:dyDescent="0.35">
      <c r="A1" s="9" t="s">
        <v>99</v>
      </c>
      <c r="D1" s="9" t="s">
        <v>50</v>
      </c>
      <c r="G1" s="9" t="s">
        <v>53</v>
      </c>
    </row>
    <row r="2" spans="1:14" x14ac:dyDescent="0.35">
      <c r="A2" t="s">
        <v>98</v>
      </c>
      <c r="D2" t="s">
        <v>44</v>
      </c>
      <c r="G2">
        <v>17.0040153402316</v>
      </c>
    </row>
    <row r="4" spans="1:14" x14ac:dyDescent="0.35">
      <c r="A4" s="18" t="s">
        <v>106</v>
      </c>
      <c r="B4" s="18">
        <v>2.99</v>
      </c>
    </row>
    <row r="5" spans="1:14" x14ac:dyDescent="0.35">
      <c r="A5" s="18" t="s">
        <v>105</v>
      </c>
      <c r="B5" s="18">
        <v>-2.7560000000000001E-2</v>
      </c>
    </row>
    <row r="7" spans="1:14" x14ac:dyDescent="0.35">
      <c r="A7" s="13" t="s">
        <v>74</v>
      </c>
    </row>
    <row r="8" spans="1:14" x14ac:dyDescent="0.35">
      <c r="A8" s="10" t="s">
        <v>62</v>
      </c>
      <c r="B8">
        <v>107.4610047350492</v>
      </c>
      <c r="D8" s="10" t="s">
        <v>70</v>
      </c>
      <c r="E8">
        <v>97.293799167798923</v>
      </c>
      <c r="G8" s="9" t="s">
        <v>64</v>
      </c>
    </row>
    <row r="9" spans="1:14" x14ac:dyDescent="0.35">
      <c r="A9" s="10" t="s">
        <v>49</v>
      </c>
      <c r="B9">
        <f xml:space="preserve"> (450*EXP(B4+B5*B8))/(1+ EXP(B4+B5*B8))</f>
        <v>228.19194066281372</v>
      </c>
      <c r="D9" s="10" t="s">
        <v>49</v>
      </c>
      <c r="E9">
        <f xml:space="preserve"> 120.0882 - 0.8868*E8</f>
        <v>33.808058897995906</v>
      </c>
      <c r="G9">
        <f>0.45 + 0.1*17.004</f>
        <v>2.1504000000000003</v>
      </c>
      <c r="J9" s="17"/>
      <c r="K9" s="17"/>
      <c r="M9" s="17"/>
      <c r="N9" s="17"/>
    </row>
    <row r="10" spans="1:14" x14ac:dyDescent="0.35">
      <c r="A10" t="s">
        <v>65</v>
      </c>
      <c r="B10">
        <f>B8*(0.01)*(5+0.4*17.004)</f>
        <v>12.682117934811567</v>
      </c>
      <c r="D10" t="s">
        <v>76</v>
      </c>
      <c r="E10">
        <f>E8*(0.01)*(2.5+0.25*17.004)</f>
        <v>6.5683043818181055</v>
      </c>
    </row>
    <row r="11" spans="1:14" x14ac:dyDescent="0.35">
      <c r="A11" t="s">
        <v>63</v>
      </c>
      <c r="B11">
        <f xml:space="preserve"> B9*(B8*(0.01)*(5+0.4*17.004) - 0.45 - 0.1*17.004)</f>
        <v>2403.2531540580121</v>
      </c>
      <c r="D11" t="s">
        <v>77</v>
      </c>
      <c r="E11">
        <f>E9*(E8*(0.01)*(2.5+0.25*17.004) - 0.45 - 0.1*17.004)</f>
        <v>149.36077154622069</v>
      </c>
    </row>
    <row r="13" spans="1:14" x14ac:dyDescent="0.35">
      <c r="D13" s="9" t="s">
        <v>66</v>
      </c>
      <c r="G13" s="10" t="s">
        <v>69</v>
      </c>
    </row>
    <row r="14" spans="1:14" x14ac:dyDescent="0.35">
      <c r="D14" t="s">
        <v>68</v>
      </c>
      <c r="G14">
        <f>(B10-A17)*B9 + (E10-A17)*E9</f>
        <v>2552.6139256042329</v>
      </c>
    </row>
    <row r="15" spans="1:14" x14ac:dyDescent="0.35">
      <c r="G15" s="10" t="s">
        <v>72</v>
      </c>
    </row>
    <row r="16" spans="1:14" x14ac:dyDescent="0.35">
      <c r="A16" s="9" t="s">
        <v>64</v>
      </c>
      <c r="G16">
        <f>B9+E9</f>
        <v>261.99999956080961</v>
      </c>
      <c r="H16" s="12" t="s">
        <v>71</v>
      </c>
      <c r="I16" s="11">
        <v>262</v>
      </c>
    </row>
    <row r="17" spans="1:1" x14ac:dyDescent="0.35">
      <c r="A17">
        <f>(0.45 + 0.1*17.004)</f>
        <v>2.1504000000000003</v>
      </c>
    </row>
  </sheetData>
  <mergeCells count="2">
    <mergeCell ref="J9:K9"/>
    <mergeCell ref="M9:N9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4"/>
  <sheetViews>
    <sheetView workbookViewId="0">
      <selection activeCell="B5" sqref="B5"/>
    </sheetView>
  </sheetViews>
  <sheetFormatPr defaultRowHeight="14.5" x14ac:dyDescent="0.35"/>
  <cols>
    <col min="1" max="1" width="12.1796875" bestFit="1" customWidth="1"/>
    <col min="2" max="2" width="12" bestFit="1" customWidth="1"/>
    <col min="3" max="3" width="12.90625" bestFit="1" customWidth="1"/>
    <col min="4" max="5" width="12" bestFit="1" customWidth="1"/>
    <col min="6" max="9" width="12.6328125" bestFit="1" customWidth="1"/>
  </cols>
  <sheetData>
    <row r="1" spans="1:9" x14ac:dyDescent="0.35">
      <c r="A1" t="s">
        <v>18</v>
      </c>
    </row>
    <row r="2" spans="1:9" ht="15" thickBot="1" x14ac:dyDescent="0.4"/>
    <row r="3" spans="1:9" x14ac:dyDescent="0.35">
      <c r="A3" s="5" t="s">
        <v>19</v>
      </c>
      <c r="B3" s="5"/>
    </row>
    <row r="4" spans="1:9" x14ac:dyDescent="0.35">
      <c r="A4" t="s">
        <v>20</v>
      </c>
      <c r="B4">
        <v>0.98921382268849778</v>
      </c>
    </row>
    <row r="5" spans="1:9" x14ac:dyDescent="0.35">
      <c r="A5" t="s">
        <v>21</v>
      </c>
      <c r="B5">
        <v>0.97854398699799106</v>
      </c>
    </row>
    <row r="6" spans="1:9" x14ac:dyDescent="0.35">
      <c r="A6" t="s">
        <v>22</v>
      </c>
      <c r="B6">
        <v>0.97820341536303823</v>
      </c>
    </row>
    <row r="7" spans="1:9" x14ac:dyDescent="0.35">
      <c r="A7" t="s">
        <v>23</v>
      </c>
      <c r="B7">
        <v>15.366499166626175</v>
      </c>
    </row>
    <row r="8" spans="1:9" ht="15" thickBot="1" x14ac:dyDescent="0.4">
      <c r="A8" s="3" t="s">
        <v>24</v>
      </c>
      <c r="B8" s="3">
        <v>65</v>
      </c>
    </row>
    <row r="10" spans="1:9" ht="15" thickBot="1" x14ac:dyDescent="0.4">
      <c r="A10" t="s">
        <v>25</v>
      </c>
    </row>
    <row r="11" spans="1:9" x14ac:dyDescent="0.35">
      <c r="A11" s="4"/>
      <c r="B11" s="4" t="s">
        <v>30</v>
      </c>
      <c r="C11" s="4" t="s">
        <v>31</v>
      </c>
      <c r="D11" s="4" t="s">
        <v>32</v>
      </c>
      <c r="E11" s="4" t="s">
        <v>33</v>
      </c>
      <c r="F11" s="4" t="s">
        <v>34</v>
      </c>
    </row>
    <row r="12" spans="1:9" x14ac:dyDescent="0.35">
      <c r="A12" t="s">
        <v>26</v>
      </c>
      <c r="B12">
        <v>1</v>
      </c>
      <c r="C12">
        <v>678456.10046565731</v>
      </c>
      <c r="D12">
        <v>678456.10046565731</v>
      </c>
      <c r="E12">
        <v>2873.2398314216452</v>
      </c>
      <c r="F12">
        <v>2.811280345219015E-54</v>
      </c>
    </row>
    <row r="13" spans="1:9" x14ac:dyDescent="0.35">
      <c r="A13" t="s">
        <v>27</v>
      </c>
      <c r="B13">
        <v>63</v>
      </c>
      <c r="C13">
        <v>14876.145688189144</v>
      </c>
      <c r="D13">
        <v>236.12929663792292</v>
      </c>
    </row>
    <row r="14" spans="1:9" ht="15" thickBot="1" x14ac:dyDescent="0.4">
      <c r="A14" s="3" t="s">
        <v>28</v>
      </c>
      <c r="B14" s="3">
        <v>64</v>
      </c>
      <c r="C14" s="3">
        <v>693332.2461538465</v>
      </c>
      <c r="D14" s="3"/>
      <c r="E14" s="3"/>
      <c r="F14" s="3"/>
    </row>
    <row r="15" spans="1:9" ht="15" thickBot="1" x14ac:dyDescent="0.4"/>
    <row r="16" spans="1:9" x14ac:dyDescent="0.35">
      <c r="A16" s="4"/>
      <c r="B16" s="4" t="s">
        <v>35</v>
      </c>
      <c r="C16" s="4" t="s">
        <v>23</v>
      </c>
      <c r="D16" s="4" t="s">
        <v>36</v>
      </c>
      <c r="E16" s="4" t="s">
        <v>37</v>
      </c>
      <c r="F16" s="4" t="s">
        <v>38</v>
      </c>
      <c r="G16" s="4" t="s">
        <v>39</v>
      </c>
      <c r="H16" s="4" t="s">
        <v>40</v>
      </c>
      <c r="I16" s="4" t="s">
        <v>41</v>
      </c>
    </row>
    <row r="17" spans="1:9" x14ac:dyDescent="0.35">
      <c r="A17" t="s">
        <v>29</v>
      </c>
      <c r="B17" s="6">
        <v>496.981924406166</v>
      </c>
      <c r="C17">
        <v>6.0802368712566857</v>
      </c>
      <c r="D17">
        <v>81.737263683848553</v>
      </c>
      <c r="E17">
        <v>1.1772959961661762E-65</v>
      </c>
      <c r="F17">
        <v>484.83154055820438</v>
      </c>
      <c r="G17">
        <v>509.13230825412774</v>
      </c>
      <c r="H17">
        <v>484.83154055820438</v>
      </c>
      <c r="I17">
        <v>509.13230825412774</v>
      </c>
    </row>
    <row r="18" spans="1:9" ht="15" thickBot="1" x14ac:dyDescent="0.4">
      <c r="A18" s="3" t="s">
        <v>42</v>
      </c>
      <c r="B18" s="7">
        <v>-2.4592695704646448</v>
      </c>
      <c r="C18" s="3">
        <v>4.5879660645424342E-2</v>
      </c>
      <c r="D18" s="3">
        <v>-53.602610304178697</v>
      </c>
      <c r="E18" s="3">
        <v>2.8112803452190556E-54</v>
      </c>
      <c r="F18" s="3">
        <v>-2.5509527564094894</v>
      </c>
      <c r="G18" s="3">
        <v>-2.3675863845198002</v>
      </c>
      <c r="H18" s="3">
        <v>-2.5509527564094894</v>
      </c>
      <c r="I18" s="3">
        <v>-2.3675863845198002</v>
      </c>
    </row>
    <row r="20" spans="1:9" x14ac:dyDescent="0.35">
      <c r="A20" t="s">
        <v>43</v>
      </c>
    </row>
    <row r="21" spans="1:9" x14ac:dyDescent="0.35">
      <c r="A21" t="s">
        <v>45</v>
      </c>
    </row>
    <row r="23" spans="1:9" x14ac:dyDescent="0.35">
      <c r="A23" t="s">
        <v>66</v>
      </c>
    </row>
    <row r="24" spans="1:9" x14ac:dyDescent="0.35">
      <c r="A24" t="s">
        <v>67</v>
      </c>
    </row>
  </sheetData>
  <sortState xmlns:xlrd2="http://schemas.microsoft.com/office/spreadsheetml/2017/richdata2" ref="O2:P66">
    <sortCondition ref="O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4"/>
  <sheetViews>
    <sheetView workbookViewId="0">
      <selection activeCell="B5" sqref="B5"/>
    </sheetView>
  </sheetViews>
  <sheetFormatPr defaultRowHeight="14.5" x14ac:dyDescent="0.35"/>
  <cols>
    <col min="1" max="1" width="12.1796875" bestFit="1" customWidth="1"/>
    <col min="2" max="2" width="12.6328125" bestFit="1" customWidth="1"/>
    <col min="3" max="3" width="12.90625" bestFit="1" customWidth="1"/>
    <col min="4" max="4" width="12.6328125" bestFit="1" customWidth="1"/>
    <col min="5" max="5" width="12" bestFit="1" customWidth="1"/>
    <col min="6" max="6" width="12.6328125" bestFit="1" customWidth="1"/>
    <col min="7" max="7" width="12" bestFit="1" customWidth="1"/>
    <col min="8" max="9" width="12.6328125" bestFit="1" customWidth="1"/>
  </cols>
  <sheetData>
    <row r="1" spans="1:9" x14ac:dyDescent="0.35">
      <c r="A1" t="s">
        <v>18</v>
      </c>
    </row>
    <row r="2" spans="1:9" ht="15" thickBot="1" x14ac:dyDescent="0.4"/>
    <row r="3" spans="1:9" x14ac:dyDescent="0.35">
      <c r="A3" s="5" t="s">
        <v>19</v>
      </c>
      <c r="B3" s="5"/>
    </row>
    <row r="4" spans="1:9" x14ac:dyDescent="0.35">
      <c r="A4" t="s">
        <v>20</v>
      </c>
      <c r="B4">
        <v>0.96891978226696318</v>
      </c>
    </row>
    <row r="5" spans="1:9" x14ac:dyDescent="0.35">
      <c r="A5" t="s">
        <v>21</v>
      </c>
      <c r="B5">
        <v>0.93880554446825903</v>
      </c>
    </row>
    <row r="6" spans="1:9" x14ac:dyDescent="0.35">
      <c r="A6" t="s">
        <v>22</v>
      </c>
      <c r="B6">
        <v>0.93783420390426342</v>
      </c>
    </row>
    <row r="7" spans="1:9" x14ac:dyDescent="0.35">
      <c r="A7" t="s">
        <v>23</v>
      </c>
      <c r="B7">
        <v>4.0511738136607063</v>
      </c>
    </row>
    <row r="8" spans="1:9" ht="15" thickBot="1" x14ac:dyDescent="0.4">
      <c r="A8" s="3" t="s">
        <v>24</v>
      </c>
      <c r="B8" s="3">
        <v>65</v>
      </c>
    </row>
    <row r="10" spans="1:9" ht="15" thickBot="1" x14ac:dyDescent="0.4">
      <c r="A10" t="s">
        <v>25</v>
      </c>
    </row>
    <row r="11" spans="1:9" x14ac:dyDescent="0.35">
      <c r="A11" s="4"/>
      <c r="B11" s="4" t="s">
        <v>30</v>
      </c>
      <c r="C11" s="4" t="s">
        <v>31</v>
      </c>
      <c r="D11" s="4" t="s">
        <v>32</v>
      </c>
      <c r="E11" s="4" t="s">
        <v>33</v>
      </c>
      <c r="F11" s="4" t="s">
        <v>34</v>
      </c>
    </row>
    <row r="12" spans="1:9" x14ac:dyDescent="0.35">
      <c r="A12" t="s">
        <v>26</v>
      </c>
      <c r="B12">
        <v>1</v>
      </c>
      <c r="C12">
        <v>15862.289569931276</v>
      </c>
      <c r="D12">
        <v>15862.289569931276</v>
      </c>
      <c r="E12">
        <v>966.50503362715176</v>
      </c>
      <c r="F12">
        <v>6.2410051178552668E-40</v>
      </c>
    </row>
    <row r="13" spans="1:9" x14ac:dyDescent="0.35">
      <c r="A13" t="s">
        <v>27</v>
      </c>
      <c r="B13">
        <v>63</v>
      </c>
      <c r="C13">
        <v>1033.9565839148845</v>
      </c>
      <c r="D13">
        <v>16.41200926849023</v>
      </c>
    </row>
    <row r="14" spans="1:9" ht="15" thickBot="1" x14ac:dyDescent="0.4">
      <c r="A14" s="3" t="s">
        <v>28</v>
      </c>
      <c r="B14" s="3">
        <v>64</v>
      </c>
      <c r="C14" s="3">
        <v>16896.246153846161</v>
      </c>
      <c r="D14" s="3"/>
      <c r="E14" s="3"/>
      <c r="F14" s="3"/>
    </row>
    <row r="15" spans="1:9" ht="15" thickBot="1" x14ac:dyDescent="0.4"/>
    <row r="16" spans="1:9" x14ac:dyDescent="0.35">
      <c r="A16" s="4"/>
      <c r="B16" s="4" t="s">
        <v>35</v>
      </c>
      <c r="C16" s="4" t="s">
        <v>23</v>
      </c>
      <c r="D16" s="4" t="s">
        <v>36</v>
      </c>
      <c r="E16" s="4" t="s">
        <v>37</v>
      </c>
      <c r="F16" s="4" t="s">
        <v>38</v>
      </c>
      <c r="G16" s="4" t="s">
        <v>39</v>
      </c>
      <c r="H16" s="4" t="s">
        <v>40</v>
      </c>
      <c r="I16" s="4" t="s">
        <v>41</v>
      </c>
    </row>
    <row r="17" spans="1:9" x14ac:dyDescent="0.35">
      <c r="A17" t="s">
        <v>29</v>
      </c>
      <c r="B17" s="6">
        <v>120.08820501086799</v>
      </c>
      <c r="C17">
        <v>2.4825137250893428</v>
      </c>
      <c r="D17">
        <v>48.373631854360262</v>
      </c>
      <c r="E17">
        <v>1.5544337238385659E-51</v>
      </c>
      <c r="F17">
        <v>115.12729718665815</v>
      </c>
      <c r="G17">
        <v>125.0491128350786</v>
      </c>
      <c r="H17">
        <v>115.12729718665815</v>
      </c>
      <c r="I17">
        <v>125.0491128350786</v>
      </c>
    </row>
    <row r="18" spans="1:9" ht="15" thickBot="1" x14ac:dyDescent="0.4">
      <c r="A18" s="3" t="s">
        <v>42</v>
      </c>
      <c r="B18" s="7">
        <v>-0.88677496853906945</v>
      </c>
      <c r="C18" s="3">
        <v>2.8524061585799235E-2</v>
      </c>
      <c r="D18" s="3">
        <v>-31.088664069514991</v>
      </c>
      <c r="E18" s="3">
        <v>6.2410051178552668E-40</v>
      </c>
      <c r="F18" s="3">
        <v>-0.94377575724333052</v>
      </c>
      <c r="G18" s="3">
        <v>-0.82977417983480839</v>
      </c>
      <c r="H18" s="3">
        <v>-0.94377575724333052</v>
      </c>
      <c r="I18" s="3">
        <v>-0.82977417983480839</v>
      </c>
    </row>
    <row r="20" spans="1:9" x14ac:dyDescent="0.35">
      <c r="A20" t="s">
        <v>43</v>
      </c>
    </row>
    <row r="21" spans="1:9" x14ac:dyDescent="0.35">
      <c r="A21" t="s">
        <v>44</v>
      </c>
    </row>
    <row r="23" spans="1:9" x14ac:dyDescent="0.35">
      <c r="A23" t="s">
        <v>66</v>
      </c>
    </row>
    <row r="24" spans="1:9" x14ac:dyDescent="0.35">
      <c r="A24" t="s">
        <v>68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8"/>
  <sheetViews>
    <sheetView workbookViewId="0">
      <selection activeCell="B7" sqref="B7"/>
    </sheetView>
  </sheetViews>
  <sheetFormatPr defaultRowHeight="14.5" x14ac:dyDescent="0.35"/>
  <cols>
    <col min="1" max="1" width="24.81640625" bestFit="1" customWidth="1"/>
    <col min="4" max="4" width="25.1796875" bestFit="1" customWidth="1"/>
    <col min="8" max="8" width="25.6328125" bestFit="1" customWidth="1"/>
  </cols>
  <sheetData>
    <row r="1" spans="1:8" x14ac:dyDescent="0.35">
      <c r="A1" s="9" t="s">
        <v>47</v>
      </c>
      <c r="D1" s="9" t="s">
        <v>50</v>
      </c>
      <c r="H1" s="9" t="s">
        <v>53</v>
      </c>
    </row>
    <row r="2" spans="1:8" x14ac:dyDescent="0.35">
      <c r="A2" t="s">
        <v>45</v>
      </c>
      <c r="D2" t="s">
        <v>44</v>
      </c>
      <c r="H2">
        <f>SUMPRODUCT(RideData!L2:L131,RideData!G2:G131)/SUM(RideData!G2:G131)</f>
        <v>17.004015340231621</v>
      </c>
    </row>
    <row r="3" spans="1:8" x14ac:dyDescent="0.35">
      <c r="A3" t="s">
        <v>48</v>
      </c>
      <c r="D3" t="s">
        <v>48</v>
      </c>
    </row>
    <row r="4" spans="1:8" x14ac:dyDescent="0.35">
      <c r="A4" t="s">
        <v>49</v>
      </c>
      <c r="B4">
        <f xml:space="preserve"> 496.9819 - 2.4593*100</f>
        <v>251.05190000000002</v>
      </c>
      <c r="D4" t="s">
        <v>49</v>
      </c>
      <c r="E4">
        <f xml:space="preserve"> 120.0882 - 0.8868*100</f>
        <v>31.408199999999994</v>
      </c>
      <c r="G4">
        <f>B4+E4</f>
        <v>282.46010000000001</v>
      </c>
      <c r="H4" t="s">
        <v>54</v>
      </c>
    </row>
    <row r="5" spans="1:8" x14ac:dyDescent="0.35">
      <c r="H5" s="8">
        <f>262/G4</f>
        <v>0.92756463656282773</v>
      </c>
    </row>
    <row r="6" spans="1:8" x14ac:dyDescent="0.35">
      <c r="A6" t="s">
        <v>51</v>
      </c>
      <c r="B6">
        <f>5+(0.4*H2)-0.45-(0.1*H2)</f>
        <v>9.6512046020694857</v>
      </c>
      <c r="D6">
        <f>2.5+(0.25*H2)-0.45-(0.1*H2)</f>
        <v>4.6006023010347432</v>
      </c>
    </row>
    <row r="7" spans="1:8" x14ac:dyDescent="0.35">
      <c r="A7" t="s">
        <v>52</v>
      </c>
      <c r="B7">
        <f>B4*H5*B6+D6*E4*H5</f>
        <v>2381.4757239531091</v>
      </c>
    </row>
    <row r="8" spans="1:8" x14ac:dyDescent="0.35">
      <c r="D8">
        <f>B4*H5*B6</f>
        <v>2247.4457531921553</v>
      </c>
      <c r="F8">
        <f>D6*E4*H5</f>
        <v>134.02997076095403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1"/>
  <sheetViews>
    <sheetView workbookViewId="0">
      <selection activeCell="E10" sqref="E10"/>
    </sheetView>
  </sheetViews>
  <sheetFormatPr defaultRowHeight="14.5" x14ac:dyDescent="0.35"/>
  <cols>
    <col min="1" max="1" width="24.81640625" bestFit="1" customWidth="1"/>
    <col min="2" max="2" width="12" bestFit="1" customWidth="1"/>
    <col min="4" max="4" width="25.1796875" bestFit="1" customWidth="1"/>
    <col min="5" max="5" width="8" bestFit="1" customWidth="1"/>
    <col min="7" max="7" width="9" bestFit="1" customWidth="1"/>
    <col min="8" max="8" width="25.6328125" bestFit="1" customWidth="1"/>
  </cols>
  <sheetData>
    <row r="1" spans="1:8" x14ac:dyDescent="0.35">
      <c r="A1" s="9" t="s">
        <v>47</v>
      </c>
      <c r="D1" s="9" t="s">
        <v>50</v>
      </c>
      <c r="H1" s="9" t="s">
        <v>53</v>
      </c>
    </row>
    <row r="2" spans="1:8" x14ac:dyDescent="0.35">
      <c r="A2" t="s">
        <v>45</v>
      </c>
      <c r="D2" t="s">
        <v>44</v>
      </c>
      <c r="H2">
        <f>SUMPRODUCT(RideData!L2:L131,RideData!G2:G131)/SUM(RideData!G2:G131)</f>
        <v>17.004015340231621</v>
      </c>
    </row>
    <row r="3" spans="1:8" x14ac:dyDescent="0.35">
      <c r="A3" t="s">
        <v>48</v>
      </c>
      <c r="D3" t="s">
        <v>48</v>
      </c>
    </row>
    <row r="4" spans="1:8" x14ac:dyDescent="0.35">
      <c r="A4" t="s">
        <v>49</v>
      </c>
      <c r="B4">
        <f xml:space="preserve"> 496.9819 - 2.4593*100</f>
        <v>251.05190000000002</v>
      </c>
      <c r="D4" t="s">
        <v>49</v>
      </c>
      <c r="E4">
        <f xml:space="preserve"> 120.0882 - 0.8868*100</f>
        <v>31.408199999999994</v>
      </c>
      <c r="G4">
        <f>B4+E4</f>
        <v>282.46010000000001</v>
      </c>
      <c r="H4" t="s">
        <v>54</v>
      </c>
    </row>
    <row r="5" spans="1:8" x14ac:dyDescent="0.35">
      <c r="H5" s="8">
        <f>262/G4</f>
        <v>0.92756463656282773</v>
      </c>
    </row>
    <row r="6" spans="1:8" x14ac:dyDescent="0.35">
      <c r="A6" t="s">
        <v>51</v>
      </c>
      <c r="B6">
        <f>5+(0.4*H2)-0.45-(0.1*H2)</f>
        <v>9.6512046020694857</v>
      </c>
      <c r="D6">
        <f>2.5+(0.25*H2)-0.45-(0.1*H2)</f>
        <v>4.6006023010347432</v>
      </c>
    </row>
    <row r="7" spans="1:8" x14ac:dyDescent="0.35">
      <c r="A7" t="s">
        <v>52</v>
      </c>
      <c r="B7">
        <f>B4*H5*B6+D6*E4*H5</f>
        <v>2381.4757239531091</v>
      </c>
    </row>
    <row r="10" spans="1:8" x14ac:dyDescent="0.35">
      <c r="A10" t="s">
        <v>56</v>
      </c>
      <c r="B10">
        <f>G4-262</f>
        <v>20.460100000000011</v>
      </c>
      <c r="D10" t="s">
        <v>57</v>
      </c>
      <c r="E10">
        <f>B11/B10</f>
        <v>9.0896019998210509</v>
      </c>
    </row>
    <row r="11" spans="1:8" x14ac:dyDescent="0.35">
      <c r="A11" t="s">
        <v>55</v>
      </c>
      <c r="B11">
        <f>B6*B4+D6*E4-B7</f>
        <v>185.97416587653879</v>
      </c>
      <c r="D11">
        <f>B6*B4+D6*E4</f>
        <v>2567.4498898296479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19"/>
  <sheetViews>
    <sheetView workbookViewId="0">
      <selection activeCell="H17" sqref="H17"/>
    </sheetView>
  </sheetViews>
  <sheetFormatPr defaultRowHeight="14.5" x14ac:dyDescent="0.35"/>
  <cols>
    <col min="1" max="1" width="24.81640625" bestFit="1" customWidth="1"/>
    <col min="2" max="2" width="9" bestFit="1" customWidth="1"/>
    <col min="4" max="4" width="25.1796875" bestFit="1" customWidth="1"/>
    <col min="5" max="5" width="8" bestFit="1" customWidth="1"/>
    <col min="7" max="7" width="25.6328125" bestFit="1" customWidth="1"/>
    <col min="9" max="9" width="65.54296875" bestFit="1" customWidth="1"/>
  </cols>
  <sheetData>
    <row r="1" spans="1:9" x14ac:dyDescent="0.35">
      <c r="A1" s="9" t="s">
        <v>47</v>
      </c>
      <c r="D1" s="9" t="s">
        <v>50</v>
      </c>
      <c r="G1" s="9" t="s">
        <v>53</v>
      </c>
      <c r="I1" s="9" t="s">
        <v>58</v>
      </c>
    </row>
    <row r="2" spans="1:9" x14ac:dyDescent="0.35">
      <c r="A2" t="s">
        <v>45</v>
      </c>
      <c r="D2" t="s">
        <v>44</v>
      </c>
      <c r="G2">
        <v>17.0040153402316</v>
      </c>
      <c r="I2" t="s">
        <v>59</v>
      </c>
    </row>
    <row r="3" spans="1:9" x14ac:dyDescent="0.35">
      <c r="A3" s="13" t="s">
        <v>74</v>
      </c>
    </row>
    <row r="4" spans="1:9" x14ac:dyDescent="0.35">
      <c r="A4" s="10" t="s">
        <v>62</v>
      </c>
      <c r="B4">
        <v>112.64741972288671</v>
      </c>
      <c r="D4" s="10" t="s">
        <v>70</v>
      </c>
      <c r="E4">
        <v>87.99763261556879</v>
      </c>
      <c r="G4" s="9" t="s">
        <v>64</v>
      </c>
      <c r="I4" s="9" t="s">
        <v>60</v>
      </c>
    </row>
    <row r="5" spans="1:9" x14ac:dyDescent="0.35">
      <c r="A5" s="10" t="s">
        <v>49</v>
      </c>
      <c r="B5">
        <f xml:space="preserve"> 496.9819 - 2.4593*B4</f>
        <v>219.94810067550475</v>
      </c>
      <c r="D5" s="10" t="s">
        <v>49</v>
      </c>
      <c r="E5">
        <f xml:space="preserve"> 120.0882 - 0.8868*E4</f>
        <v>42.051899396513591</v>
      </c>
      <c r="G5">
        <f>0.45 + 0.1*17.004</f>
        <v>2.1504000000000003</v>
      </c>
      <c r="I5" t="s">
        <v>61</v>
      </c>
    </row>
    <row r="6" spans="1:9" x14ac:dyDescent="0.35">
      <c r="A6" t="s">
        <v>65</v>
      </c>
      <c r="B6">
        <f>B4*(0.01)*(5+0.4*17.004)</f>
        <v>13.2941978860162</v>
      </c>
      <c r="D6" t="s">
        <v>76</v>
      </c>
      <c r="E6">
        <f>E4*(0.01)*(2.5+0.25*17.004)</f>
        <v>5.9407201778770489</v>
      </c>
    </row>
    <row r="7" spans="1:9" x14ac:dyDescent="0.35">
      <c r="A7" t="s">
        <v>63</v>
      </c>
      <c r="B7">
        <f xml:space="preserve"> B5*(B4*(0.01)*(5+0.4*17.004) - 0.45 - 0.1*17.004)</f>
        <v>2451.0571793409681</v>
      </c>
      <c r="D7" t="s">
        <v>77</v>
      </c>
      <c r="E7">
        <f>E5*(E4*(0.01)*(2.5+0.25*17.004) - 0.45 - 0.1*17.004)</f>
        <v>159.39016280066113</v>
      </c>
      <c r="G7" s="10" t="s">
        <v>7</v>
      </c>
    </row>
    <row r="8" spans="1:9" x14ac:dyDescent="0.35">
      <c r="A8" t="s">
        <v>100</v>
      </c>
      <c r="B8">
        <f>B5*(B4*(0.01)*(5+0.4*17.004))</f>
        <v>2924.0335750335735</v>
      </c>
      <c r="D8" t="s">
        <v>101</v>
      </c>
      <c r="E8">
        <f>E5*(E4*(0.01)*(2.5+0.25*17.004))</f>
        <v>249.81856726292398</v>
      </c>
      <c r="G8">
        <f>(B6)*B5 + (E6)*E5</f>
        <v>3173.8521422964973</v>
      </c>
    </row>
    <row r="9" spans="1:9" x14ac:dyDescent="0.35">
      <c r="A9" s="9" t="s">
        <v>66</v>
      </c>
      <c r="D9" s="9" t="s">
        <v>66</v>
      </c>
      <c r="G9" s="10" t="s">
        <v>69</v>
      </c>
    </row>
    <row r="10" spans="1:9" x14ac:dyDescent="0.35">
      <c r="A10" t="s">
        <v>67</v>
      </c>
      <c r="D10" t="s">
        <v>68</v>
      </c>
      <c r="G10">
        <f>(B6-A13)*B5 + (E6-A13)*E5</f>
        <v>2610.4473421416287</v>
      </c>
    </row>
    <row r="11" spans="1:9" x14ac:dyDescent="0.35">
      <c r="G11" s="10" t="s">
        <v>72</v>
      </c>
    </row>
    <row r="12" spans="1:9" x14ac:dyDescent="0.35">
      <c r="A12" s="9" t="s">
        <v>64</v>
      </c>
      <c r="G12">
        <f>B5+E5</f>
        <v>262.00000007201834</v>
      </c>
      <c r="H12" s="12" t="s">
        <v>71</v>
      </c>
      <c r="I12" s="11">
        <v>262</v>
      </c>
    </row>
    <row r="13" spans="1:9" x14ac:dyDescent="0.35">
      <c r="A13">
        <f>(0.45 + 0.1*17.004)</f>
        <v>2.1504000000000003</v>
      </c>
    </row>
    <row r="15" spans="1:9" x14ac:dyDescent="0.35">
      <c r="A15" s="13" t="s">
        <v>73</v>
      </c>
    </row>
    <row r="16" spans="1:9" x14ac:dyDescent="0.35">
      <c r="A16" s="10" t="s">
        <v>62</v>
      </c>
      <c r="B16">
        <v>110.15195987615029</v>
      </c>
      <c r="D16" s="10" t="s">
        <v>70</v>
      </c>
      <c r="E16">
        <v>83.635160196635709</v>
      </c>
      <c r="G16" s="10" t="s">
        <v>69</v>
      </c>
    </row>
    <row r="17" spans="1:7" x14ac:dyDescent="0.35">
      <c r="A17" s="10" t="s">
        <v>49</v>
      </c>
      <c r="B17">
        <v>226.08518507658363</v>
      </c>
      <c r="D17" s="10" t="s">
        <v>49</v>
      </c>
      <c r="E17">
        <v>45.920539937623445</v>
      </c>
      <c r="G17">
        <v>2613.3940407087407</v>
      </c>
    </row>
    <row r="18" spans="1:7" x14ac:dyDescent="0.35">
      <c r="A18" t="s">
        <v>65</v>
      </c>
      <c r="B18">
        <v>12.999693696743753</v>
      </c>
      <c r="D18" t="s">
        <v>76</v>
      </c>
      <c r="E18">
        <v>5.6462096648748776</v>
      </c>
      <c r="G18" s="10" t="s">
        <v>75</v>
      </c>
    </row>
    <row r="19" spans="1:7" x14ac:dyDescent="0.35">
      <c r="A19" t="s">
        <v>63</v>
      </c>
      <c r="B19">
        <v>2452.8645733785238</v>
      </c>
      <c r="D19" t="s">
        <v>77</v>
      </c>
      <c r="E19">
        <v>160.52946733021685</v>
      </c>
      <c r="G19">
        <v>272.00572501420709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9"/>
  <sheetViews>
    <sheetView workbookViewId="0">
      <selection activeCell="H17" sqref="H17"/>
    </sheetView>
  </sheetViews>
  <sheetFormatPr defaultRowHeight="14.5" x14ac:dyDescent="0.35"/>
  <cols>
    <col min="1" max="1" width="26.08984375" bestFit="1" customWidth="1"/>
    <col min="2" max="2" width="9" bestFit="1" customWidth="1"/>
    <col min="4" max="4" width="25.1796875" bestFit="1" customWidth="1"/>
    <col min="5" max="5" width="8" bestFit="1" customWidth="1"/>
    <col min="7" max="7" width="25.6328125" bestFit="1" customWidth="1"/>
    <col min="9" max="9" width="65.54296875" bestFit="1" customWidth="1"/>
  </cols>
  <sheetData>
    <row r="1" spans="1:9" x14ac:dyDescent="0.35">
      <c r="A1" s="9" t="s">
        <v>47</v>
      </c>
      <c r="D1" s="9" t="s">
        <v>50</v>
      </c>
      <c r="G1" s="9" t="s">
        <v>53</v>
      </c>
      <c r="I1" s="9" t="s">
        <v>58</v>
      </c>
    </row>
    <row r="2" spans="1:9" x14ac:dyDescent="0.35">
      <c r="A2" t="s">
        <v>45</v>
      </c>
      <c r="D2" t="s">
        <v>44</v>
      </c>
      <c r="G2">
        <v>17.0040153402316</v>
      </c>
      <c r="I2" t="s">
        <v>59</v>
      </c>
    </row>
    <row r="3" spans="1:9" x14ac:dyDescent="0.35">
      <c r="A3" s="13" t="s">
        <v>74</v>
      </c>
    </row>
    <row r="4" spans="1:9" x14ac:dyDescent="0.35">
      <c r="A4" s="10" t="s">
        <v>62</v>
      </c>
      <c r="B4">
        <v>106.11461103971784</v>
      </c>
      <c r="C4" s="14" t="s">
        <v>16</v>
      </c>
      <c r="D4" s="10" t="s">
        <v>70</v>
      </c>
      <c r="E4">
        <v>106.11461103971797</v>
      </c>
      <c r="G4" s="9" t="s">
        <v>64</v>
      </c>
      <c r="I4" s="9" t="s">
        <v>60</v>
      </c>
    </row>
    <row r="5" spans="1:9" x14ac:dyDescent="0.35">
      <c r="A5" s="10" t="s">
        <v>49</v>
      </c>
      <c r="B5">
        <f xml:space="preserve"> 496.9819 - 2.4593*B4</f>
        <v>236.01423707002192</v>
      </c>
      <c r="D5" s="10" t="s">
        <v>49</v>
      </c>
      <c r="E5">
        <f xml:space="preserve"> 120.0882 - 0.8868*E4</f>
        <v>25.985762929978094</v>
      </c>
      <c r="G5">
        <f>0.45 + 0.1*17.004</f>
        <v>2.1504000000000003</v>
      </c>
      <c r="I5" t="s">
        <v>61</v>
      </c>
    </row>
    <row r="6" spans="1:9" x14ac:dyDescent="0.35">
      <c r="A6" t="s">
        <v>65</v>
      </c>
      <c r="B6">
        <f>B4*(0.01)*(5+0.4*17.004)</f>
        <v>12.523221936463342</v>
      </c>
      <c r="D6" t="s">
        <v>76</v>
      </c>
      <c r="E6">
        <f>E4*(0.01)*(2.5+0.25*17.004)</f>
        <v>7.1637973912913608</v>
      </c>
    </row>
    <row r="7" spans="1:9" x14ac:dyDescent="0.35">
      <c r="A7" t="s">
        <v>63</v>
      </c>
      <c r="B7">
        <f xml:space="preserve"> B5*(B4*(0.01)*(5+0.4*17.004) - 0.45 - 0.1*17.004)</f>
        <v>2448.1336555975831</v>
      </c>
      <c r="D7" t="s">
        <v>77</v>
      </c>
      <c r="E7">
        <f>E5*(E4*(0.01)*(2.5+0.25*17.004) - 0.45 - 0.1*17.004)</f>
        <v>130.27695608386793</v>
      </c>
      <c r="G7" s="10" t="s">
        <v>7</v>
      </c>
    </row>
    <row r="8" spans="1:9" x14ac:dyDescent="0.35">
      <c r="A8" t="s">
        <v>102</v>
      </c>
      <c r="B8">
        <f>B5*(B4*(0.01)*(5+0.4*17.004))</f>
        <v>2955.6586709929584</v>
      </c>
      <c r="D8" t="s">
        <v>103</v>
      </c>
      <c r="E8">
        <f>E5*(E4*(0.01)*(2.5+0.25*17.004))</f>
        <v>186.15674068849282</v>
      </c>
      <c r="G8">
        <f>B8+E8</f>
        <v>3141.8154116814512</v>
      </c>
    </row>
    <row r="9" spans="1:9" x14ac:dyDescent="0.35">
      <c r="A9" s="9" t="s">
        <v>66</v>
      </c>
      <c r="D9" s="9" t="s">
        <v>66</v>
      </c>
      <c r="G9" s="10" t="s">
        <v>69</v>
      </c>
    </row>
    <row r="10" spans="1:9" x14ac:dyDescent="0.35">
      <c r="A10" t="s">
        <v>67</v>
      </c>
      <c r="D10" t="s">
        <v>68</v>
      </c>
      <c r="G10">
        <f>(B6-A13)*B5 + (E6-A13)*E5</f>
        <v>2578.410611681451</v>
      </c>
    </row>
    <row r="11" spans="1:9" x14ac:dyDescent="0.35">
      <c r="G11" s="10" t="s">
        <v>72</v>
      </c>
    </row>
    <row r="12" spans="1:9" x14ac:dyDescent="0.35">
      <c r="A12" s="9" t="s">
        <v>64</v>
      </c>
      <c r="G12">
        <f>B5+E5</f>
        <v>262</v>
      </c>
      <c r="H12" s="12" t="s">
        <v>71</v>
      </c>
      <c r="I12" s="11">
        <v>262</v>
      </c>
    </row>
    <row r="13" spans="1:9" x14ac:dyDescent="0.35">
      <c r="A13">
        <f>(0.45 + 0.1*17.004)</f>
        <v>2.1504000000000003</v>
      </c>
    </row>
    <row r="15" spans="1:9" x14ac:dyDescent="0.35">
      <c r="A15" s="13" t="s">
        <v>73</v>
      </c>
    </row>
    <row r="16" spans="1:9" x14ac:dyDescent="0.35">
      <c r="A16" s="10" t="s">
        <v>62</v>
      </c>
      <c r="B16">
        <v>105.61760711462794</v>
      </c>
      <c r="C16" t="s">
        <v>16</v>
      </c>
      <c r="D16" s="10" t="s">
        <v>70</v>
      </c>
      <c r="E16">
        <v>105.61760711462807</v>
      </c>
      <c r="G16" s="10" t="s">
        <v>69</v>
      </c>
    </row>
    <row r="17" spans="1:7" x14ac:dyDescent="0.35">
      <c r="A17" s="10" t="s">
        <v>49</v>
      </c>
      <c r="B17">
        <v>237.23651882299549</v>
      </c>
      <c r="D17" s="10" t="s">
        <v>49</v>
      </c>
      <c r="E17">
        <v>26.426506010747829</v>
      </c>
      <c r="G17">
        <v>2578.4970920386945</v>
      </c>
    </row>
    <row r="18" spans="1:7" x14ac:dyDescent="0.35">
      <c r="A18" t="s">
        <v>65</v>
      </c>
      <c r="B18">
        <v>12.464567521239934</v>
      </c>
      <c r="D18" t="s">
        <v>76</v>
      </c>
      <c r="E18">
        <v>7.1302446563085411</v>
      </c>
      <c r="G18" s="10" t="s">
        <v>78</v>
      </c>
    </row>
    <row r="19" spans="1:7" x14ac:dyDescent="0.35">
      <c r="A19" t="s">
        <v>63</v>
      </c>
      <c r="B19">
        <v>2446.8971972961663</v>
      </c>
      <c r="D19" t="s">
        <v>77</v>
      </c>
      <c r="E19">
        <v>131.59989474252811</v>
      </c>
      <c r="G19">
        <v>263.66302483374329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48"/>
  <sheetViews>
    <sheetView workbookViewId="0">
      <selection activeCell="J22" sqref="J22"/>
    </sheetView>
  </sheetViews>
  <sheetFormatPr defaultRowHeight="14.5" x14ac:dyDescent="0.35"/>
  <cols>
    <col min="1" max="1" width="24.81640625" bestFit="1" customWidth="1"/>
    <col min="2" max="2" width="12" bestFit="1" customWidth="1"/>
    <col min="3" max="3" width="9.81640625" customWidth="1"/>
    <col min="4" max="4" width="25.1796875" bestFit="1" customWidth="1"/>
    <col min="5" max="5" width="12" bestFit="1" customWidth="1"/>
    <col min="7" max="7" width="25.1796875" bestFit="1" customWidth="1"/>
    <col min="8" max="8" width="15" customWidth="1"/>
    <col min="9" max="9" width="10.90625" customWidth="1"/>
    <col min="10" max="10" width="3" bestFit="1" customWidth="1"/>
    <col min="11" max="11" width="25.6328125" bestFit="1" customWidth="1"/>
    <col min="12" max="12" width="3" bestFit="1" customWidth="1"/>
    <col min="13" max="13" width="65.54296875" bestFit="1" customWidth="1"/>
    <col min="23" max="23" width="8.90625" customWidth="1"/>
  </cols>
  <sheetData>
    <row r="1" spans="1:13" x14ac:dyDescent="0.35">
      <c r="A1" s="9" t="s">
        <v>79</v>
      </c>
      <c r="D1" s="9" t="s">
        <v>80</v>
      </c>
      <c r="G1" s="9" t="s">
        <v>81</v>
      </c>
      <c r="K1" s="9" t="s">
        <v>53</v>
      </c>
    </row>
    <row r="2" spans="1:13" x14ac:dyDescent="0.35">
      <c r="A2" t="s">
        <v>45</v>
      </c>
      <c r="D2" t="s">
        <v>44</v>
      </c>
      <c r="G2" t="s">
        <v>85</v>
      </c>
      <c r="K2">
        <v>17.0040153402316</v>
      </c>
    </row>
    <row r="3" spans="1:13" x14ac:dyDescent="0.35">
      <c r="A3" s="13" t="s">
        <v>74</v>
      </c>
    </row>
    <row r="4" spans="1:13" x14ac:dyDescent="0.35">
      <c r="A4" s="10" t="s">
        <v>62</v>
      </c>
      <c r="B4">
        <v>110.15189010781434</v>
      </c>
      <c r="C4" s="14"/>
      <c r="D4" s="10" t="s">
        <v>70</v>
      </c>
      <c r="E4">
        <v>83.635330971595351</v>
      </c>
      <c r="G4" s="10" t="s">
        <v>82</v>
      </c>
      <c r="H4">
        <v>106.11461103971797</v>
      </c>
      <c r="K4" s="9" t="s">
        <v>64</v>
      </c>
    </row>
    <row r="5" spans="1:13" x14ac:dyDescent="0.35">
      <c r="A5" s="10" t="s">
        <v>49</v>
      </c>
      <c r="B5">
        <f xml:space="preserve"> 496.9819 - 2.4593*B4</f>
        <v>226.08535665785223</v>
      </c>
      <c r="D5" s="10" t="s">
        <v>49</v>
      </c>
      <c r="E5">
        <f xml:space="preserve"> 120.0882 - 0.8868*E4</f>
        <v>45.920388494389243</v>
      </c>
      <c r="G5" s="10" t="s">
        <v>49</v>
      </c>
      <c r="H5">
        <f xml:space="preserve">  224.57 - 0.8868*H4</f>
        <v>130.4675629299781</v>
      </c>
      <c r="K5">
        <f>0.45 + 0.1*17.004</f>
        <v>2.1504000000000003</v>
      </c>
    </row>
    <row r="6" spans="1:13" x14ac:dyDescent="0.35">
      <c r="A6" t="s">
        <v>65</v>
      </c>
      <c r="B6">
        <f>B4*(0.01)*(5+0.4*17.004)</f>
        <v>12.999685462963818</v>
      </c>
      <c r="D6" t="s">
        <v>76</v>
      </c>
      <c r="E6">
        <f>E4*(0.01)*(2.5+0.25*17.004)</f>
        <v>5.6462211938924032</v>
      </c>
      <c r="G6" t="s">
        <v>86</v>
      </c>
      <c r="H6">
        <f>H4*(0.01)*(5+0.4*17.004)</f>
        <v>12.523221936463358</v>
      </c>
    </row>
    <row r="7" spans="1:13" x14ac:dyDescent="0.35">
      <c r="A7" t="s">
        <v>63</v>
      </c>
      <c r="B7">
        <f xml:space="preserve"> B5*(B4*(0.01)*(5+0.4*17.004) - 0.45 - 0.1*17.004)</f>
        <v>2452.8645733770263</v>
      </c>
      <c r="D7" t="s">
        <v>77</v>
      </c>
      <c r="E7">
        <f>E5*(E4*(0.01)*(2.5+0.25*17.004) - 0.45 - 0.1*17.004)</f>
        <v>160.52946733045877</v>
      </c>
      <c r="G7" t="s">
        <v>91</v>
      </c>
      <c r="H7">
        <f>H5*(H4*(0.01)*(5+0.4*17.004) - 0.45 - 0.1*17.004)</f>
        <v>1353.3167987569905</v>
      </c>
      <c r="K7" s="10" t="s">
        <v>7</v>
      </c>
    </row>
    <row r="8" spans="1:13" x14ac:dyDescent="0.35">
      <c r="A8" t="s">
        <v>87</v>
      </c>
      <c r="B8">
        <f xml:space="preserve"> B5*(B4*(0.01)*(5+0.4*17.004) )</f>
        <v>2939.0385243340716</v>
      </c>
      <c r="D8" t="s">
        <v>88</v>
      </c>
      <c r="E8">
        <f>E5*(E4*(0.01)*(2.5+0.25*17.004))</f>
        <v>259.27667074879344</v>
      </c>
      <c r="G8" t="s">
        <v>89</v>
      </c>
      <c r="H8">
        <f>H5*(H4*(0.01)*(5+0.4*17.004))</f>
        <v>1633.8742460816154</v>
      </c>
      <c r="K8">
        <f>B8+E8+H8</f>
        <v>4832.1894411644807</v>
      </c>
    </row>
    <row r="10" spans="1:13" x14ac:dyDescent="0.35">
      <c r="A10" s="9" t="s">
        <v>66</v>
      </c>
      <c r="D10" s="9" t="s">
        <v>66</v>
      </c>
      <c r="G10" s="9" t="s">
        <v>66</v>
      </c>
      <c r="K10" s="10" t="s">
        <v>90</v>
      </c>
    </row>
    <row r="11" spans="1:13" x14ac:dyDescent="0.35">
      <c r="A11" t="s">
        <v>67</v>
      </c>
      <c r="D11" t="s">
        <v>68</v>
      </c>
      <c r="G11" t="s">
        <v>84</v>
      </c>
      <c r="K11">
        <f>(B6-A14)*B5 + (E6-A14)*E5 + (H6-A14)*H5</f>
        <v>3966.7108394644747</v>
      </c>
    </row>
    <row r="12" spans="1:13" x14ac:dyDescent="0.35">
      <c r="K12" s="10" t="s">
        <v>72</v>
      </c>
    </row>
    <row r="13" spans="1:13" x14ac:dyDescent="0.35">
      <c r="A13" s="9" t="s">
        <v>64</v>
      </c>
      <c r="K13">
        <f>B5+E5</f>
        <v>272.0057451522415</v>
      </c>
      <c r="L13" s="12" t="s">
        <v>71</v>
      </c>
      <c r="M13" s="11">
        <f xml:space="preserve"> 166 + H5</f>
        <v>296.4675629299781</v>
      </c>
    </row>
    <row r="14" spans="1:13" x14ac:dyDescent="0.35">
      <c r="A14">
        <f>(0.45 + 0.1*17.004)</f>
        <v>2.1504000000000003</v>
      </c>
    </row>
    <row r="48" spans="8:8" x14ac:dyDescent="0.35">
      <c r="H48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Q66"/>
  <sheetViews>
    <sheetView workbookViewId="0">
      <selection activeCell="I21" sqref="I21:I22"/>
    </sheetView>
  </sheetViews>
  <sheetFormatPr defaultRowHeight="14.5" x14ac:dyDescent="0.35"/>
  <cols>
    <col min="1" max="1" width="9.54296875" bestFit="1" customWidth="1"/>
    <col min="2" max="2" width="5.1796875" bestFit="1" customWidth="1"/>
    <col min="3" max="3" width="5.90625" bestFit="1" customWidth="1"/>
    <col min="4" max="4" width="13.36328125" bestFit="1" customWidth="1"/>
    <col min="5" max="5" width="11.81640625" bestFit="1" customWidth="1"/>
    <col min="6" max="6" width="9.6328125" bestFit="1" customWidth="1"/>
    <col min="7" max="7" width="8.54296875" bestFit="1" customWidth="1"/>
    <col min="9" max="9" width="12.1796875" bestFit="1" customWidth="1"/>
    <col min="10" max="10" width="12.6328125" bestFit="1" customWidth="1"/>
    <col min="11" max="11" width="12.90625" bestFit="1" customWidth="1"/>
    <col min="12" max="12" width="12.6328125" bestFit="1" customWidth="1"/>
    <col min="13" max="13" width="12" bestFit="1" customWidth="1"/>
    <col min="14" max="21" width="12.6328125" bestFit="1" customWidth="1"/>
  </cols>
  <sheetData>
    <row r="1" spans="1:1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18</v>
      </c>
    </row>
    <row r="2" spans="1:17" ht="15" thickBot="1" x14ac:dyDescent="0.4">
      <c r="A2" s="1">
        <v>45446</v>
      </c>
      <c r="B2" t="s">
        <v>9</v>
      </c>
      <c r="C2" t="s">
        <v>8</v>
      </c>
      <c r="D2" t="s">
        <v>10</v>
      </c>
      <c r="E2" t="s">
        <v>12</v>
      </c>
      <c r="F2">
        <v>100</v>
      </c>
      <c r="G2">
        <v>79</v>
      </c>
    </row>
    <row r="3" spans="1:17" x14ac:dyDescent="0.35">
      <c r="A3" s="1">
        <v>45447</v>
      </c>
      <c r="B3" t="s">
        <v>9</v>
      </c>
      <c r="C3" t="s">
        <v>8</v>
      </c>
      <c r="D3" t="s">
        <v>10</v>
      </c>
      <c r="E3" t="s">
        <v>12</v>
      </c>
      <c r="F3">
        <v>80</v>
      </c>
      <c r="G3">
        <v>103</v>
      </c>
      <c r="I3" s="5" t="s">
        <v>19</v>
      </c>
      <c r="J3" s="5"/>
    </row>
    <row r="4" spans="1:17" x14ac:dyDescent="0.35">
      <c r="A4" s="1">
        <v>45448</v>
      </c>
      <c r="B4" t="s">
        <v>9</v>
      </c>
      <c r="C4" t="s">
        <v>8</v>
      </c>
      <c r="D4" t="s">
        <v>10</v>
      </c>
      <c r="E4" t="s">
        <v>12</v>
      </c>
      <c r="F4">
        <v>120</v>
      </c>
      <c r="G4">
        <v>55</v>
      </c>
      <c r="I4" t="s">
        <v>20</v>
      </c>
      <c r="J4">
        <v>0.92408807226356537</v>
      </c>
    </row>
    <row r="5" spans="1:17" x14ac:dyDescent="0.35">
      <c r="A5" s="1">
        <v>45449</v>
      </c>
      <c r="B5" t="s">
        <v>9</v>
      </c>
      <c r="C5" t="s">
        <v>8</v>
      </c>
      <c r="D5" t="s">
        <v>10</v>
      </c>
      <c r="E5" t="s">
        <v>12</v>
      </c>
      <c r="F5">
        <v>80</v>
      </c>
      <c r="G5">
        <v>117</v>
      </c>
      <c r="I5" t="s">
        <v>21</v>
      </c>
      <c r="J5">
        <v>0.8539387652997924</v>
      </c>
    </row>
    <row r="6" spans="1:17" x14ac:dyDescent="0.35">
      <c r="A6" s="1">
        <v>45450</v>
      </c>
      <c r="B6" t="s">
        <v>9</v>
      </c>
      <c r="C6" t="s">
        <v>8</v>
      </c>
      <c r="D6" t="s">
        <v>10</v>
      </c>
      <c r="E6" t="s">
        <v>12</v>
      </c>
      <c r="F6">
        <v>100</v>
      </c>
      <c r="G6">
        <v>104</v>
      </c>
      <c r="I6" t="s">
        <v>22</v>
      </c>
      <c r="J6">
        <v>0.85162033300296369</v>
      </c>
    </row>
    <row r="7" spans="1:17" x14ac:dyDescent="0.35">
      <c r="A7" s="1">
        <v>45453</v>
      </c>
      <c r="B7" t="s">
        <v>9</v>
      </c>
      <c r="C7" t="s">
        <v>8</v>
      </c>
      <c r="D7" t="s">
        <v>10</v>
      </c>
      <c r="E7" t="s">
        <v>12</v>
      </c>
      <c r="F7">
        <v>80</v>
      </c>
      <c r="G7">
        <v>125</v>
      </c>
      <c r="I7" t="s">
        <v>23</v>
      </c>
      <c r="J7">
        <v>13.892305381333747</v>
      </c>
    </row>
    <row r="8" spans="1:17" ht="15" thickBot="1" x14ac:dyDescent="0.4">
      <c r="A8" s="1">
        <v>45454</v>
      </c>
      <c r="B8" t="s">
        <v>9</v>
      </c>
      <c r="C8" t="s">
        <v>8</v>
      </c>
      <c r="D8" t="s">
        <v>10</v>
      </c>
      <c r="E8" t="s">
        <v>12</v>
      </c>
      <c r="F8">
        <v>75</v>
      </c>
      <c r="G8">
        <v>117</v>
      </c>
      <c r="I8" s="3" t="s">
        <v>24</v>
      </c>
      <c r="J8" s="3">
        <v>65</v>
      </c>
    </row>
    <row r="9" spans="1:17" x14ac:dyDescent="0.35">
      <c r="A9" s="1">
        <v>45455</v>
      </c>
      <c r="B9" t="s">
        <v>9</v>
      </c>
      <c r="C9" t="s">
        <v>8</v>
      </c>
      <c r="D9" t="s">
        <v>10</v>
      </c>
      <c r="E9" t="s">
        <v>12</v>
      </c>
      <c r="F9">
        <v>105</v>
      </c>
      <c r="G9">
        <v>74</v>
      </c>
    </row>
    <row r="10" spans="1:17" ht="15" thickBot="1" x14ac:dyDescent="0.4">
      <c r="A10" s="1">
        <v>45456</v>
      </c>
      <c r="B10" t="s">
        <v>9</v>
      </c>
      <c r="C10" t="s">
        <v>8</v>
      </c>
      <c r="D10" t="s">
        <v>10</v>
      </c>
      <c r="E10" t="s">
        <v>12</v>
      </c>
      <c r="F10">
        <v>70</v>
      </c>
      <c r="G10">
        <v>159</v>
      </c>
      <c r="I10" t="s">
        <v>25</v>
      </c>
    </row>
    <row r="11" spans="1:17" x14ac:dyDescent="0.35">
      <c r="A11" s="1">
        <v>45457</v>
      </c>
      <c r="B11" t="s">
        <v>9</v>
      </c>
      <c r="C11" t="s">
        <v>8</v>
      </c>
      <c r="D11" t="s">
        <v>10</v>
      </c>
      <c r="E11" t="s">
        <v>12</v>
      </c>
      <c r="F11">
        <v>90</v>
      </c>
      <c r="G11">
        <v>87</v>
      </c>
      <c r="I11" s="4"/>
      <c r="J11" s="4" t="s">
        <v>30</v>
      </c>
      <c r="K11" s="4" t="s">
        <v>31</v>
      </c>
      <c r="L11" s="4" t="s">
        <v>32</v>
      </c>
      <c r="M11" s="4" t="s">
        <v>33</v>
      </c>
      <c r="N11" s="4" t="s">
        <v>34</v>
      </c>
    </row>
    <row r="12" spans="1:17" x14ac:dyDescent="0.35">
      <c r="A12" s="1">
        <v>45460</v>
      </c>
      <c r="B12" t="s">
        <v>9</v>
      </c>
      <c r="C12" t="s">
        <v>8</v>
      </c>
      <c r="D12" t="s">
        <v>10</v>
      </c>
      <c r="E12" t="s">
        <v>12</v>
      </c>
      <c r="F12">
        <v>125</v>
      </c>
      <c r="G12">
        <v>50</v>
      </c>
      <c r="I12" t="s">
        <v>26</v>
      </c>
      <c r="J12">
        <v>1</v>
      </c>
      <c r="K12">
        <v>71085.488778927378</v>
      </c>
      <c r="L12">
        <v>71085.488778927378</v>
      </c>
      <c r="M12">
        <v>368.32594441850523</v>
      </c>
      <c r="N12">
        <v>5.2065365330050363E-28</v>
      </c>
    </row>
    <row r="13" spans="1:17" x14ac:dyDescent="0.35">
      <c r="A13" s="1">
        <v>45461</v>
      </c>
      <c r="B13" t="s">
        <v>9</v>
      </c>
      <c r="C13" t="s">
        <v>8</v>
      </c>
      <c r="D13" t="s">
        <v>10</v>
      </c>
      <c r="E13" t="s">
        <v>12</v>
      </c>
      <c r="F13">
        <v>125</v>
      </c>
      <c r="G13">
        <v>47</v>
      </c>
      <c r="I13" t="s">
        <v>27</v>
      </c>
      <c r="J13">
        <v>63</v>
      </c>
      <c r="K13">
        <v>12158.757374918778</v>
      </c>
      <c r="L13">
        <v>192.99614880823458</v>
      </c>
    </row>
    <row r="14" spans="1:17" ht="15" thickBot="1" x14ac:dyDescent="0.4">
      <c r="A14" s="1">
        <v>45462</v>
      </c>
      <c r="B14" t="s">
        <v>9</v>
      </c>
      <c r="C14" t="s">
        <v>8</v>
      </c>
      <c r="D14" t="s">
        <v>10</v>
      </c>
      <c r="E14" t="s">
        <v>12</v>
      </c>
      <c r="F14">
        <v>65</v>
      </c>
      <c r="G14">
        <v>145</v>
      </c>
      <c r="I14" s="3" t="s">
        <v>28</v>
      </c>
      <c r="J14" s="3">
        <v>64</v>
      </c>
      <c r="K14" s="3">
        <v>83244.24615384615</v>
      </c>
      <c r="L14" s="3"/>
      <c r="M14" s="3"/>
      <c r="N14" s="3"/>
    </row>
    <row r="15" spans="1:17" ht="15" thickBot="1" x14ac:dyDescent="0.4">
      <c r="A15" s="1">
        <v>45463</v>
      </c>
      <c r="B15" t="s">
        <v>9</v>
      </c>
      <c r="C15" t="s">
        <v>8</v>
      </c>
      <c r="D15" t="s">
        <v>10</v>
      </c>
      <c r="E15" t="s">
        <v>12</v>
      </c>
      <c r="F15">
        <v>140</v>
      </c>
      <c r="G15">
        <v>49</v>
      </c>
    </row>
    <row r="16" spans="1:17" x14ac:dyDescent="0.35">
      <c r="A16" s="1">
        <v>45464</v>
      </c>
      <c r="B16" t="s">
        <v>9</v>
      </c>
      <c r="C16" t="s">
        <v>8</v>
      </c>
      <c r="D16" t="s">
        <v>10</v>
      </c>
      <c r="E16" t="s">
        <v>12</v>
      </c>
      <c r="F16">
        <v>60</v>
      </c>
      <c r="G16">
        <v>143</v>
      </c>
      <c r="I16" s="4"/>
      <c r="J16" s="4" t="s">
        <v>35</v>
      </c>
      <c r="K16" s="4" t="s">
        <v>23</v>
      </c>
      <c r="L16" s="4" t="s">
        <v>36</v>
      </c>
      <c r="M16" s="4" t="s">
        <v>37</v>
      </c>
      <c r="N16" s="4" t="s">
        <v>38</v>
      </c>
      <c r="O16" s="4" t="s">
        <v>39</v>
      </c>
      <c r="P16" s="4" t="s">
        <v>40</v>
      </c>
      <c r="Q16" s="4" t="s">
        <v>41</v>
      </c>
    </row>
    <row r="17" spans="1:17" x14ac:dyDescent="0.35">
      <c r="A17" s="1">
        <v>45467</v>
      </c>
      <c r="B17" t="s">
        <v>9</v>
      </c>
      <c r="C17" t="s">
        <v>8</v>
      </c>
      <c r="D17" t="s">
        <v>10</v>
      </c>
      <c r="E17" t="s">
        <v>12</v>
      </c>
      <c r="F17">
        <v>70</v>
      </c>
      <c r="G17">
        <v>151</v>
      </c>
      <c r="I17" t="s">
        <v>29</v>
      </c>
      <c r="J17" s="6">
        <v>224.56998050682299</v>
      </c>
      <c r="K17">
        <v>6.9118303828534895</v>
      </c>
      <c r="L17">
        <v>32.490667170294593</v>
      </c>
      <c r="M17">
        <v>4.551714751368947E-41</v>
      </c>
      <c r="N17">
        <v>210.75778962973982</v>
      </c>
      <c r="O17">
        <v>238.38217138390536</v>
      </c>
      <c r="P17">
        <v>210.75778962973982</v>
      </c>
      <c r="Q17">
        <v>238.38217138390536</v>
      </c>
    </row>
    <row r="18" spans="1:17" ht="15" thickBot="1" x14ac:dyDescent="0.4">
      <c r="A18" s="1">
        <v>45468</v>
      </c>
      <c r="B18" t="s">
        <v>9</v>
      </c>
      <c r="C18" t="s">
        <v>8</v>
      </c>
      <c r="D18" t="s">
        <v>10</v>
      </c>
      <c r="E18" t="s">
        <v>12</v>
      </c>
      <c r="F18">
        <v>85</v>
      </c>
      <c r="G18">
        <v>112</v>
      </c>
      <c r="I18" s="3" t="s">
        <v>42</v>
      </c>
      <c r="J18" s="7">
        <v>-1.3098115659519167</v>
      </c>
      <c r="K18" s="3">
        <v>6.824843004002204E-2</v>
      </c>
      <c r="L18" s="3">
        <v>-19.191819726605008</v>
      </c>
      <c r="M18" s="3">
        <v>5.206536533005073E-28</v>
      </c>
      <c r="N18" s="3">
        <v>-1.4461951706642833</v>
      </c>
      <c r="O18" s="3">
        <v>-1.1734279612395502</v>
      </c>
      <c r="P18" s="3">
        <v>-1.4461951706642833</v>
      </c>
      <c r="Q18" s="3">
        <v>-1.1734279612395502</v>
      </c>
    </row>
    <row r="19" spans="1:17" x14ac:dyDescent="0.35">
      <c r="A19" s="1">
        <v>45469</v>
      </c>
      <c r="B19" t="s">
        <v>9</v>
      </c>
      <c r="C19" t="s">
        <v>8</v>
      </c>
      <c r="D19" t="s">
        <v>10</v>
      </c>
      <c r="E19" t="s">
        <v>12</v>
      </c>
      <c r="F19">
        <v>100</v>
      </c>
      <c r="G19">
        <v>78</v>
      </c>
    </row>
    <row r="20" spans="1:17" x14ac:dyDescent="0.35">
      <c r="A20" s="1">
        <v>45470</v>
      </c>
      <c r="B20" t="s">
        <v>9</v>
      </c>
      <c r="C20" t="s">
        <v>8</v>
      </c>
      <c r="D20" t="s">
        <v>10</v>
      </c>
      <c r="E20" t="s">
        <v>12</v>
      </c>
      <c r="F20">
        <v>120</v>
      </c>
      <c r="G20">
        <v>71</v>
      </c>
    </row>
    <row r="21" spans="1:17" x14ac:dyDescent="0.35">
      <c r="A21" s="1">
        <v>45471</v>
      </c>
      <c r="B21" t="s">
        <v>9</v>
      </c>
      <c r="C21" t="s">
        <v>8</v>
      </c>
      <c r="D21" t="s">
        <v>10</v>
      </c>
      <c r="E21" t="s">
        <v>12</v>
      </c>
      <c r="F21">
        <v>60</v>
      </c>
      <c r="G21">
        <v>136</v>
      </c>
      <c r="I21" t="s">
        <v>43</v>
      </c>
    </row>
    <row r="22" spans="1:17" x14ac:dyDescent="0.35">
      <c r="A22" s="1">
        <v>45474</v>
      </c>
      <c r="B22" t="s">
        <v>9</v>
      </c>
      <c r="C22" t="s">
        <v>8</v>
      </c>
      <c r="D22" t="s">
        <v>10</v>
      </c>
      <c r="E22" t="s">
        <v>12</v>
      </c>
      <c r="F22">
        <v>70</v>
      </c>
      <c r="G22">
        <v>156</v>
      </c>
      <c r="I22" t="s">
        <v>83</v>
      </c>
    </row>
    <row r="23" spans="1:17" x14ac:dyDescent="0.35">
      <c r="A23" s="1">
        <v>45475</v>
      </c>
      <c r="B23" t="s">
        <v>9</v>
      </c>
      <c r="C23" t="s">
        <v>8</v>
      </c>
      <c r="D23" t="s">
        <v>10</v>
      </c>
      <c r="E23" t="s">
        <v>12</v>
      </c>
      <c r="F23">
        <v>115</v>
      </c>
      <c r="G23">
        <v>66</v>
      </c>
    </row>
    <row r="24" spans="1:17" x14ac:dyDescent="0.35">
      <c r="A24" s="1">
        <v>45476</v>
      </c>
      <c r="B24" t="s">
        <v>9</v>
      </c>
      <c r="C24" t="s">
        <v>8</v>
      </c>
      <c r="D24" t="s">
        <v>10</v>
      </c>
      <c r="E24" t="s">
        <v>12</v>
      </c>
      <c r="F24">
        <v>130</v>
      </c>
      <c r="G24">
        <v>43</v>
      </c>
      <c r="I24" t="s">
        <v>66</v>
      </c>
    </row>
    <row r="25" spans="1:17" x14ac:dyDescent="0.35">
      <c r="A25" s="1">
        <v>45477</v>
      </c>
      <c r="B25" t="s">
        <v>9</v>
      </c>
      <c r="C25" t="s">
        <v>8</v>
      </c>
      <c r="D25" t="s">
        <v>10</v>
      </c>
      <c r="E25" t="s">
        <v>12</v>
      </c>
      <c r="F25">
        <v>110</v>
      </c>
      <c r="G25">
        <v>75</v>
      </c>
      <c r="I25" t="s">
        <v>84</v>
      </c>
    </row>
    <row r="26" spans="1:17" x14ac:dyDescent="0.35">
      <c r="A26" s="1">
        <v>45478</v>
      </c>
      <c r="B26" t="s">
        <v>9</v>
      </c>
      <c r="C26" t="s">
        <v>8</v>
      </c>
      <c r="D26" t="s">
        <v>10</v>
      </c>
      <c r="E26" t="s">
        <v>12</v>
      </c>
      <c r="F26">
        <v>115</v>
      </c>
      <c r="G26">
        <v>66</v>
      </c>
    </row>
    <row r="27" spans="1:17" x14ac:dyDescent="0.35">
      <c r="A27" s="1">
        <v>45481</v>
      </c>
      <c r="B27" t="s">
        <v>9</v>
      </c>
      <c r="C27" t="s">
        <v>8</v>
      </c>
      <c r="D27" t="s">
        <v>10</v>
      </c>
      <c r="E27" t="s">
        <v>12</v>
      </c>
      <c r="F27">
        <v>75</v>
      </c>
      <c r="G27">
        <v>128</v>
      </c>
    </row>
    <row r="28" spans="1:17" x14ac:dyDescent="0.35">
      <c r="A28" s="1">
        <v>45482</v>
      </c>
      <c r="B28" t="s">
        <v>9</v>
      </c>
      <c r="C28" t="s">
        <v>8</v>
      </c>
      <c r="D28" t="s">
        <v>10</v>
      </c>
      <c r="E28" t="s">
        <v>12</v>
      </c>
      <c r="F28">
        <v>135</v>
      </c>
      <c r="G28">
        <v>35</v>
      </c>
    </row>
    <row r="29" spans="1:17" x14ac:dyDescent="0.35">
      <c r="A29" s="1">
        <v>45483</v>
      </c>
      <c r="B29" t="s">
        <v>9</v>
      </c>
      <c r="C29" t="s">
        <v>8</v>
      </c>
      <c r="D29" t="s">
        <v>10</v>
      </c>
      <c r="E29" t="s">
        <v>12</v>
      </c>
      <c r="F29">
        <v>60</v>
      </c>
      <c r="G29">
        <v>172</v>
      </c>
    </row>
    <row r="30" spans="1:17" x14ac:dyDescent="0.35">
      <c r="A30" s="1">
        <v>45484</v>
      </c>
      <c r="B30" t="s">
        <v>9</v>
      </c>
      <c r="C30" t="s">
        <v>8</v>
      </c>
      <c r="D30" t="s">
        <v>10</v>
      </c>
      <c r="E30" t="s">
        <v>12</v>
      </c>
      <c r="F30">
        <v>65</v>
      </c>
      <c r="G30">
        <v>164</v>
      </c>
    </row>
    <row r="31" spans="1:17" x14ac:dyDescent="0.35">
      <c r="A31" s="1">
        <v>45485</v>
      </c>
      <c r="B31" t="s">
        <v>9</v>
      </c>
      <c r="C31" t="s">
        <v>8</v>
      </c>
      <c r="D31" t="s">
        <v>10</v>
      </c>
      <c r="E31" t="s">
        <v>12</v>
      </c>
      <c r="F31">
        <v>140</v>
      </c>
      <c r="G31">
        <v>41</v>
      </c>
    </row>
    <row r="32" spans="1:17" x14ac:dyDescent="0.35">
      <c r="A32" s="1">
        <v>45488</v>
      </c>
      <c r="B32" t="s">
        <v>9</v>
      </c>
      <c r="C32" t="s">
        <v>8</v>
      </c>
      <c r="D32" t="s">
        <v>10</v>
      </c>
      <c r="E32" t="s">
        <v>12</v>
      </c>
      <c r="F32">
        <v>120</v>
      </c>
      <c r="G32">
        <v>79</v>
      </c>
    </row>
    <row r="33" spans="1:7" x14ac:dyDescent="0.35">
      <c r="A33" s="1">
        <v>45489</v>
      </c>
      <c r="B33" t="s">
        <v>9</v>
      </c>
      <c r="C33" t="s">
        <v>8</v>
      </c>
      <c r="D33" t="s">
        <v>10</v>
      </c>
      <c r="E33" t="s">
        <v>12</v>
      </c>
      <c r="F33">
        <v>125</v>
      </c>
      <c r="G33">
        <v>66</v>
      </c>
    </row>
    <row r="34" spans="1:7" x14ac:dyDescent="0.35">
      <c r="A34" s="1">
        <v>45490</v>
      </c>
      <c r="B34" t="s">
        <v>9</v>
      </c>
      <c r="C34" t="s">
        <v>8</v>
      </c>
      <c r="D34" t="s">
        <v>10</v>
      </c>
      <c r="E34" t="s">
        <v>12</v>
      </c>
      <c r="F34">
        <v>75</v>
      </c>
      <c r="G34">
        <v>120</v>
      </c>
    </row>
    <row r="35" spans="1:7" x14ac:dyDescent="0.35">
      <c r="A35" s="1">
        <v>45491</v>
      </c>
      <c r="B35" t="s">
        <v>9</v>
      </c>
      <c r="C35" t="s">
        <v>8</v>
      </c>
      <c r="D35" t="s">
        <v>10</v>
      </c>
      <c r="E35" t="s">
        <v>12</v>
      </c>
      <c r="F35">
        <v>85</v>
      </c>
      <c r="G35">
        <v>97</v>
      </c>
    </row>
    <row r="36" spans="1:7" x14ac:dyDescent="0.35">
      <c r="A36" s="1">
        <v>45492</v>
      </c>
      <c r="B36" t="s">
        <v>9</v>
      </c>
      <c r="C36" t="s">
        <v>8</v>
      </c>
      <c r="D36" t="s">
        <v>10</v>
      </c>
      <c r="E36" t="s">
        <v>12</v>
      </c>
      <c r="F36">
        <v>140</v>
      </c>
      <c r="G36">
        <v>61</v>
      </c>
    </row>
    <row r="37" spans="1:7" x14ac:dyDescent="0.35">
      <c r="A37" s="1">
        <v>45495</v>
      </c>
      <c r="B37" t="s">
        <v>9</v>
      </c>
      <c r="C37" t="s">
        <v>8</v>
      </c>
      <c r="D37" t="s">
        <v>10</v>
      </c>
      <c r="E37" t="s">
        <v>12</v>
      </c>
      <c r="F37">
        <v>80</v>
      </c>
      <c r="G37">
        <v>126</v>
      </c>
    </row>
    <row r="38" spans="1:7" x14ac:dyDescent="0.35">
      <c r="A38" s="1">
        <v>45496</v>
      </c>
      <c r="B38" t="s">
        <v>9</v>
      </c>
      <c r="C38" t="s">
        <v>8</v>
      </c>
      <c r="D38" t="s">
        <v>10</v>
      </c>
      <c r="E38" t="s">
        <v>12</v>
      </c>
      <c r="F38">
        <v>105</v>
      </c>
      <c r="G38">
        <v>77</v>
      </c>
    </row>
    <row r="39" spans="1:7" x14ac:dyDescent="0.35">
      <c r="A39" s="1">
        <v>45497</v>
      </c>
      <c r="B39" t="s">
        <v>9</v>
      </c>
      <c r="C39" t="s">
        <v>8</v>
      </c>
      <c r="D39" t="s">
        <v>10</v>
      </c>
      <c r="E39" t="s">
        <v>12</v>
      </c>
      <c r="F39">
        <v>75</v>
      </c>
      <c r="G39">
        <v>133</v>
      </c>
    </row>
    <row r="40" spans="1:7" x14ac:dyDescent="0.35">
      <c r="A40" s="1">
        <v>45498</v>
      </c>
      <c r="B40" t="s">
        <v>9</v>
      </c>
      <c r="C40" t="s">
        <v>8</v>
      </c>
      <c r="D40" t="s">
        <v>10</v>
      </c>
      <c r="E40" t="s">
        <v>12</v>
      </c>
      <c r="F40">
        <v>60</v>
      </c>
      <c r="G40">
        <v>141</v>
      </c>
    </row>
    <row r="41" spans="1:7" x14ac:dyDescent="0.35">
      <c r="A41" s="1">
        <v>45499</v>
      </c>
      <c r="B41" t="s">
        <v>9</v>
      </c>
      <c r="C41" t="s">
        <v>8</v>
      </c>
      <c r="D41" t="s">
        <v>10</v>
      </c>
      <c r="E41" t="s">
        <v>12</v>
      </c>
      <c r="F41">
        <v>140</v>
      </c>
      <c r="G41">
        <v>45</v>
      </c>
    </row>
    <row r="42" spans="1:7" x14ac:dyDescent="0.35">
      <c r="A42" s="1">
        <v>45502</v>
      </c>
      <c r="B42" t="s">
        <v>9</v>
      </c>
      <c r="C42" t="s">
        <v>8</v>
      </c>
      <c r="D42" t="s">
        <v>10</v>
      </c>
      <c r="E42" t="s">
        <v>12</v>
      </c>
      <c r="F42">
        <v>90</v>
      </c>
      <c r="G42">
        <v>93</v>
      </c>
    </row>
    <row r="43" spans="1:7" x14ac:dyDescent="0.35">
      <c r="A43" s="1">
        <v>45503</v>
      </c>
      <c r="B43" t="s">
        <v>9</v>
      </c>
      <c r="C43" t="s">
        <v>8</v>
      </c>
      <c r="D43" t="s">
        <v>10</v>
      </c>
      <c r="E43" t="s">
        <v>12</v>
      </c>
      <c r="F43">
        <v>140</v>
      </c>
      <c r="G43">
        <v>64</v>
      </c>
    </row>
    <row r="44" spans="1:7" x14ac:dyDescent="0.35">
      <c r="A44" s="1">
        <v>45504</v>
      </c>
      <c r="B44" t="s">
        <v>9</v>
      </c>
      <c r="C44" t="s">
        <v>8</v>
      </c>
      <c r="D44" t="s">
        <v>10</v>
      </c>
      <c r="E44" t="s">
        <v>12</v>
      </c>
      <c r="F44">
        <v>85</v>
      </c>
      <c r="G44">
        <v>95</v>
      </c>
    </row>
    <row r="45" spans="1:7" x14ac:dyDescent="0.35">
      <c r="A45" s="1">
        <v>45505</v>
      </c>
      <c r="B45" t="s">
        <v>9</v>
      </c>
      <c r="C45" t="s">
        <v>8</v>
      </c>
      <c r="D45" t="s">
        <v>10</v>
      </c>
      <c r="E45" t="s">
        <v>12</v>
      </c>
      <c r="F45">
        <v>90</v>
      </c>
      <c r="G45">
        <v>128</v>
      </c>
    </row>
    <row r="46" spans="1:7" x14ac:dyDescent="0.35">
      <c r="A46" s="1">
        <v>45506</v>
      </c>
      <c r="B46" t="s">
        <v>9</v>
      </c>
      <c r="C46" t="s">
        <v>8</v>
      </c>
      <c r="D46" t="s">
        <v>10</v>
      </c>
      <c r="E46" t="s">
        <v>12</v>
      </c>
      <c r="F46">
        <v>100</v>
      </c>
      <c r="G46">
        <v>75</v>
      </c>
    </row>
    <row r="47" spans="1:7" x14ac:dyDescent="0.35">
      <c r="A47" s="1">
        <v>45509</v>
      </c>
      <c r="B47" t="s">
        <v>9</v>
      </c>
      <c r="C47" t="s">
        <v>8</v>
      </c>
      <c r="D47" t="s">
        <v>10</v>
      </c>
      <c r="E47" t="s">
        <v>12</v>
      </c>
      <c r="F47">
        <v>80</v>
      </c>
      <c r="G47">
        <v>132</v>
      </c>
    </row>
    <row r="48" spans="1:7" x14ac:dyDescent="0.35">
      <c r="A48" s="1">
        <v>45510</v>
      </c>
      <c r="B48" t="s">
        <v>9</v>
      </c>
      <c r="C48" t="s">
        <v>8</v>
      </c>
      <c r="D48" t="s">
        <v>10</v>
      </c>
      <c r="E48" t="s">
        <v>12</v>
      </c>
      <c r="F48">
        <v>65</v>
      </c>
      <c r="G48">
        <v>130</v>
      </c>
    </row>
    <row r="49" spans="1:7" x14ac:dyDescent="0.35">
      <c r="A49" s="1">
        <v>45511</v>
      </c>
      <c r="B49" t="s">
        <v>9</v>
      </c>
      <c r="C49" t="s">
        <v>8</v>
      </c>
      <c r="D49" t="s">
        <v>10</v>
      </c>
      <c r="E49" t="s">
        <v>12</v>
      </c>
      <c r="F49">
        <v>95</v>
      </c>
      <c r="G49">
        <v>80</v>
      </c>
    </row>
    <row r="50" spans="1:7" x14ac:dyDescent="0.35">
      <c r="A50" s="1">
        <v>45512</v>
      </c>
      <c r="B50" t="s">
        <v>9</v>
      </c>
      <c r="C50" t="s">
        <v>8</v>
      </c>
      <c r="D50" t="s">
        <v>10</v>
      </c>
      <c r="E50" t="s">
        <v>12</v>
      </c>
      <c r="F50">
        <v>85</v>
      </c>
      <c r="G50">
        <v>128</v>
      </c>
    </row>
    <row r="51" spans="1:7" x14ac:dyDescent="0.35">
      <c r="A51" s="1">
        <v>45513</v>
      </c>
      <c r="B51" t="s">
        <v>9</v>
      </c>
      <c r="C51" t="s">
        <v>8</v>
      </c>
      <c r="D51" t="s">
        <v>10</v>
      </c>
      <c r="E51" t="s">
        <v>12</v>
      </c>
      <c r="F51">
        <v>125</v>
      </c>
      <c r="G51">
        <v>48</v>
      </c>
    </row>
    <row r="52" spans="1:7" x14ac:dyDescent="0.35">
      <c r="A52" s="1">
        <v>45516</v>
      </c>
      <c r="B52" t="s">
        <v>9</v>
      </c>
      <c r="C52" t="s">
        <v>8</v>
      </c>
      <c r="D52" t="s">
        <v>10</v>
      </c>
      <c r="E52" t="s">
        <v>12</v>
      </c>
      <c r="F52">
        <v>140</v>
      </c>
      <c r="G52">
        <v>61</v>
      </c>
    </row>
    <row r="53" spans="1:7" x14ac:dyDescent="0.35">
      <c r="A53" s="1">
        <v>45517</v>
      </c>
      <c r="B53" t="s">
        <v>9</v>
      </c>
      <c r="C53" t="s">
        <v>8</v>
      </c>
      <c r="D53" t="s">
        <v>10</v>
      </c>
      <c r="E53" t="s">
        <v>12</v>
      </c>
      <c r="F53">
        <v>80</v>
      </c>
      <c r="G53">
        <v>104</v>
      </c>
    </row>
    <row r="54" spans="1:7" x14ac:dyDescent="0.35">
      <c r="A54" s="1">
        <v>45518</v>
      </c>
      <c r="B54" t="s">
        <v>9</v>
      </c>
      <c r="C54" t="s">
        <v>8</v>
      </c>
      <c r="D54" t="s">
        <v>10</v>
      </c>
      <c r="E54" t="s">
        <v>12</v>
      </c>
      <c r="F54">
        <v>85</v>
      </c>
      <c r="G54">
        <v>93</v>
      </c>
    </row>
    <row r="55" spans="1:7" x14ac:dyDescent="0.35">
      <c r="A55" s="1">
        <v>45519</v>
      </c>
      <c r="B55" t="s">
        <v>9</v>
      </c>
      <c r="C55" t="s">
        <v>8</v>
      </c>
      <c r="D55" t="s">
        <v>10</v>
      </c>
      <c r="E55" t="s">
        <v>12</v>
      </c>
      <c r="F55">
        <v>80</v>
      </c>
      <c r="G55">
        <v>134</v>
      </c>
    </row>
    <row r="56" spans="1:7" x14ac:dyDescent="0.35">
      <c r="A56" s="1">
        <v>45520</v>
      </c>
      <c r="B56" t="s">
        <v>9</v>
      </c>
      <c r="C56" t="s">
        <v>8</v>
      </c>
      <c r="D56" t="s">
        <v>10</v>
      </c>
      <c r="E56" t="s">
        <v>12</v>
      </c>
      <c r="F56">
        <v>80</v>
      </c>
      <c r="G56">
        <v>120</v>
      </c>
    </row>
    <row r="57" spans="1:7" x14ac:dyDescent="0.35">
      <c r="A57" s="1">
        <v>45523</v>
      </c>
      <c r="B57" t="s">
        <v>9</v>
      </c>
      <c r="C57" t="s">
        <v>8</v>
      </c>
      <c r="D57" t="s">
        <v>10</v>
      </c>
      <c r="E57" t="s">
        <v>12</v>
      </c>
      <c r="F57">
        <v>135</v>
      </c>
      <c r="G57">
        <v>45</v>
      </c>
    </row>
    <row r="58" spans="1:7" x14ac:dyDescent="0.35">
      <c r="A58" s="1">
        <v>45524</v>
      </c>
      <c r="B58" t="s">
        <v>9</v>
      </c>
      <c r="C58" t="s">
        <v>8</v>
      </c>
      <c r="D58" t="s">
        <v>10</v>
      </c>
      <c r="E58" t="s">
        <v>12</v>
      </c>
      <c r="F58">
        <v>90</v>
      </c>
      <c r="G58">
        <v>95</v>
      </c>
    </row>
    <row r="59" spans="1:7" x14ac:dyDescent="0.35">
      <c r="A59" s="1">
        <v>45525</v>
      </c>
      <c r="B59" t="s">
        <v>9</v>
      </c>
      <c r="C59" t="s">
        <v>8</v>
      </c>
      <c r="D59" t="s">
        <v>10</v>
      </c>
      <c r="E59" t="s">
        <v>12</v>
      </c>
      <c r="F59">
        <v>115</v>
      </c>
      <c r="G59">
        <v>97</v>
      </c>
    </row>
    <row r="60" spans="1:7" x14ac:dyDescent="0.35">
      <c r="A60" s="1">
        <v>45526</v>
      </c>
      <c r="B60" t="s">
        <v>9</v>
      </c>
      <c r="C60" t="s">
        <v>8</v>
      </c>
      <c r="D60" t="s">
        <v>10</v>
      </c>
      <c r="E60" t="s">
        <v>12</v>
      </c>
      <c r="F60">
        <v>130</v>
      </c>
      <c r="G60">
        <v>66</v>
      </c>
    </row>
    <row r="61" spans="1:7" x14ac:dyDescent="0.35">
      <c r="A61" s="1">
        <v>45527</v>
      </c>
      <c r="B61" t="s">
        <v>9</v>
      </c>
      <c r="C61" t="s">
        <v>8</v>
      </c>
      <c r="D61" t="s">
        <v>10</v>
      </c>
      <c r="E61" t="s">
        <v>12</v>
      </c>
      <c r="F61">
        <v>110</v>
      </c>
      <c r="G61">
        <v>78</v>
      </c>
    </row>
    <row r="62" spans="1:7" x14ac:dyDescent="0.35">
      <c r="A62" s="1">
        <v>45530</v>
      </c>
      <c r="B62" t="s">
        <v>9</v>
      </c>
      <c r="C62" t="s">
        <v>8</v>
      </c>
      <c r="D62" t="s">
        <v>10</v>
      </c>
      <c r="E62" t="s">
        <v>12</v>
      </c>
      <c r="F62">
        <v>95</v>
      </c>
      <c r="G62">
        <v>93</v>
      </c>
    </row>
    <row r="63" spans="1:7" x14ac:dyDescent="0.35">
      <c r="A63" s="1">
        <v>45531</v>
      </c>
      <c r="B63" t="s">
        <v>9</v>
      </c>
      <c r="C63" t="s">
        <v>8</v>
      </c>
      <c r="D63" t="s">
        <v>10</v>
      </c>
      <c r="E63" t="s">
        <v>12</v>
      </c>
      <c r="F63">
        <v>65</v>
      </c>
      <c r="G63">
        <v>146</v>
      </c>
    </row>
    <row r="64" spans="1:7" x14ac:dyDescent="0.35">
      <c r="A64" s="1">
        <v>45532</v>
      </c>
      <c r="B64" t="s">
        <v>9</v>
      </c>
      <c r="C64" t="s">
        <v>8</v>
      </c>
      <c r="D64" t="s">
        <v>10</v>
      </c>
      <c r="E64" t="s">
        <v>12</v>
      </c>
      <c r="F64">
        <v>115</v>
      </c>
      <c r="G64">
        <v>97</v>
      </c>
    </row>
    <row r="65" spans="1:7" x14ac:dyDescent="0.35">
      <c r="A65" s="1">
        <v>45533</v>
      </c>
      <c r="B65" t="s">
        <v>9</v>
      </c>
      <c r="C65" t="s">
        <v>8</v>
      </c>
      <c r="D65" t="s">
        <v>10</v>
      </c>
      <c r="E65" t="s">
        <v>12</v>
      </c>
      <c r="F65">
        <v>140</v>
      </c>
      <c r="G65">
        <v>47</v>
      </c>
    </row>
    <row r="66" spans="1:7" x14ac:dyDescent="0.35">
      <c r="A66" s="1">
        <v>45534</v>
      </c>
      <c r="B66" t="s">
        <v>9</v>
      </c>
      <c r="C66" t="s">
        <v>8</v>
      </c>
      <c r="D66" t="s">
        <v>10</v>
      </c>
      <c r="E66" t="s">
        <v>12</v>
      </c>
      <c r="F66">
        <v>90</v>
      </c>
      <c r="G66">
        <v>105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RideData</vt:lpstr>
      <vt:lpstr>Q1 Regular M-U</vt:lpstr>
      <vt:lpstr>Q1 EduPass M-U</vt:lpstr>
      <vt:lpstr>Q2</vt:lpstr>
      <vt:lpstr>Q3</vt:lpstr>
      <vt:lpstr>Q4</vt:lpstr>
      <vt:lpstr>Q5</vt:lpstr>
      <vt:lpstr>Q7</vt:lpstr>
      <vt:lpstr>Q7 Regular U-M</vt:lpstr>
      <vt:lpstr>Q8</vt:lpstr>
      <vt:lpstr>Q9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2025-03-18T18:05:59Z</dcterms:created>
  <dcterms:modified xsi:type="dcterms:W3CDTF">2025-03-29T18:53:22Z</dcterms:modified>
</cp:coreProperties>
</file>