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hmet\Downloads\"/>
    </mc:Choice>
  </mc:AlternateContent>
  <bookViews>
    <workbookView xWindow="0" yWindow="0" windowWidth="23040" windowHeight="9972" firstSheet="3" activeTab="7"/>
  </bookViews>
  <sheets>
    <sheet name="SalesData" sheetId="1" r:id="rId1"/>
    <sheet name="Q1-2" sheetId="11" r:id="rId2"/>
    <sheet name="Q3" sheetId="12" r:id="rId3"/>
    <sheet name="Q4" sheetId="13" r:id="rId4"/>
    <sheet name="Q5- DetailedSalesData" sheetId="2" r:id="rId5"/>
    <sheet name="Q6" sheetId="3" r:id="rId6"/>
    <sheet name="Q7" sheetId="4" r:id="rId7"/>
    <sheet name="Q8" sheetId="5" r:id="rId8"/>
    <sheet name="Q9" sheetId="10" r:id="rId9"/>
    <sheet name="Q10" sheetId="6" r:id="rId10"/>
    <sheet name="Q11" sheetId="7" r:id="rId11"/>
    <sheet name="Q12" sheetId="8" r:id="rId12"/>
    <sheet name="Q13" sheetId="9" r:id="rId13"/>
  </sheets>
  <definedNames>
    <definedName name="solver_adj" localSheetId="2" hidden="1">'Q3'!$G$6</definedName>
    <definedName name="solver_adj" localSheetId="4" hidden="1">'Q5- DetailedSalesData'!$AF$3:$AL$3</definedName>
    <definedName name="solver_adj" localSheetId="8" hidden="1">'Q9'!$C$4,'Q9'!$E$4,'Q9'!$F$4</definedName>
    <definedName name="solver_cvg" localSheetId="2" hidden="1">0.0001</definedName>
    <definedName name="solver_cvg" localSheetId="4" hidden="1">0.0001</definedName>
    <definedName name="solver_cvg" localSheetId="8" hidden="1">0.0001</definedName>
    <definedName name="solver_drv" localSheetId="2" hidden="1">1</definedName>
    <definedName name="solver_drv" localSheetId="4" hidden="1">1</definedName>
    <definedName name="solver_drv" localSheetId="8" hidden="1">1</definedName>
    <definedName name="solver_eng" localSheetId="2" hidden="1">1</definedName>
    <definedName name="solver_eng" localSheetId="4" hidden="1">1</definedName>
    <definedName name="solver_eng" localSheetId="8" hidden="1">1</definedName>
    <definedName name="solver_est" localSheetId="2" hidden="1">1</definedName>
    <definedName name="solver_est" localSheetId="4" hidden="1">1</definedName>
    <definedName name="solver_est" localSheetId="8" hidden="1">1</definedName>
    <definedName name="solver_itr" localSheetId="2" hidden="1">2147483647</definedName>
    <definedName name="solver_itr" localSheetId="4" hidden="1">2147483647</definedName>
    <definedName name="solver_itr" localSheetId="8" hidden="1">2147483647</definedName>
    <definedName name="solver_mip" localSheetId="2" hidden="1">2147483647</definedName>
    <definedName name="solver_mip" localSheetId="4" hidden="1">2147483647</definedName>
    <definedName name="solver_mip" localSheetId="8" hidden="1">2147483647</definedName>
    <definedName name="solver_mni" localSheetId="2" hidden="1">30</definedName>
    <definedName name="solver_mni" localSheetId="4" hidden="1">30</definedName>
    <definedName name="solver_mni" localSheetId="8" hidden="1">30</definedName>
    <definedName name="solver_mrt" localSheetId="2" hidden="1">0.075</definedName>
    <definedName name="solver_mrt" localSheetId="4" hidden="1">0.075</definedName>
    <definedName name="solver_mrt" localSheetId="8" hidden="1">0.075</definedName>
    <definedName name="solver_msl" localSheetId="2" hidden="1">2</definedName>
    <definedName name="solver_msl" localSheetId="4" hidden="1">2</definedName>
    <definedName name="solver_msl" localSheetId="8" hidden="1">2</definedName>
    <definedName name="solver_neg" localSheetId="2" hidden="1">1</definedName>
    <definedName name="solver_neg" localSheetId="4" hidden="1">1</definedName>
    <definedName name="solver_neg" localSheetId="8" hidden="1">1</definedName>
    <definedName name="solver_nod" localSheetId="2" hidden="1">2147483647</definedName>
    <definedName name="solver_nod" localSheetId="4" hidden="1">2147483647</definedName>
    <definedName name="solver_nod" localSheetId="8" hidden="1">2147483647</definedName>
    <definedName name="solver_num" localSheetId="2" hidden="1">0</definedName>
    <definedName name="solver_num" localSheetId="4" hidden="1">0</definedName>
    <definedName name="solver_num" localSheetId="8" hidden="1">0</definedName>
    <definedName name="solver_nwt" localSheetId="2" hidden="1">1</definedName>
    <definedName name="solver_nwt" localSheetId="4" hidden="1">1</definedName>
    <definedName name="solver_nwt" localSheetId="8" hidden="1">1</definedName>
    <definedName name="solver_opt" localSheetId="2" hidden="1">'Q3'!$G$9</definedName>
    <definedName name="solver_opt" localSheetId="4" hidden="1">'Q5- DetailedSalesData'!$AB$49</definedName>
    <definedName name="solver_opt" localSheetId="8" hidden="1">'Q9'!$C$16</definedName>
    <definedName name="solver_pre" localSheetId="2" hidden="1">0.000001</definedName>
    <definedName name="solver_pre" localSheetId="4" hidden="1">0.000001</definedName>
    <definedName name="solver_pre" localSheetId="8" hidden="1">0.000001</definedName>
    <definedName name="solver_rbv" localSheetId="2" hidden="1">1</definedName>
    <definedName name="solver_rbv" localSheetId="4" hidden="1">1</definedName>
    <definedName name="solver_rbv" localSheetId="8" hidden="1">1</definedName>
    <definedName name="solver_rlx" localSheetId="2" hidden="1">2</definedName>
    <definedName name="solver_rlx" localSheetId="4" hidden="1">2</definedName>
    <definedName name="solver_rlx" localSheetId="8" hidden="1">2</definedName>
    <definedName name="solver_rsd" localSheetId="2" hidden="1">0</definedName>
    <definedName name="solver_rsd" localSheetId="4" hidden="1">0</definedName>
    <definedName name="solver_rsd" localSheetId="8" hidden="1">0</definedName>
    <definedName name="solver_scl" localSheetId="2" hidden="1">1</definedName>
    <definedName name="solver_scl" localSheetId="4" hidden="1">1</definedName>
    <definedName name="solver_scl" localSheetId="8" hidden="1">1</definedName>
    <definedName name="solver_sho" localSheetId="2" hidden="1">2</definedName>
    <definedName name="solver_sho" localSheetId="4" hidden="1">2</definedName>
    <definedName name="solver_sho" localSheetId="8" hidden="1">2</definedName>
    <definedName name="solver_ssz" localSheetId="2" hidden="1">100</definedName>
    <definedName name="solver_ssz" localSheetId="4" hidden="1">100</definedName>
    <definedName name="solver_ssz" localSheetId="8" hidden="1">100</definedName>
    <definedName name="solver_tim" localSheetId="2" hidden="1">2147483647</definedName>
    <definedName name="solver_tim" localSheetId="4" hidden="1">2147483647</definedName>
    <definedName name="solver_tim" localSheetId="8" hidden="1">2147483647</definedName>
    <definedName name="solver_tol" localSheetId="2" hidden="1">0.01</definedName>
    <definedName name="solver_tol" localSheetId="4" hidden="1">0.01</definedName>
    <definedName name="solver_tol" localSheetId="8" hidden="1">0.01</definedName>
    <definedName name="solver_typ" localSheetId="2" hidden="1">1</definedName>
    <definedName name="solver_typ" localSheetId="4" hidden="1">1</definedName>
    <definedName name="solver_typ" localSheetId="8" hidden="1">1</definedName>
    <definedName name="solver_val" localSheetId="2" hidden="1">0</definedName>
    <definedName name="solver_val" localSheetId="4" hidden="1">0</definedName>
    <definedName name="solver_val" localSheetId="8" hidden="1">0</definedName>
    <definedName name="solver_ver" localSheetId="2" hidden="1">3</definedName>
    <definedName name="solver_ver" localSheetId="4" hidden="1">3</definedName>
    <definedName name="solver_ver" localSheetId="8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G2" i="13"/>
  <c r="G12" i="12"/>
  <c r="J32" i="11"/>
  <c r="J31" i="11"/>
  <c r="E2" i="11"/>
  <c r="U9" i="13" l="1"/>
  <c r="U2" i="13"/>
  <c r="T2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2" i="13"/>
  <c r="D3" i="13"/>
  <c r="H9" i="13"/>
  <c r="E2" i="13"/>
  <c r="E3" i="13"/>
  <c r="E4" i="13"/>
  <c r="E5" i="13"/>
  <c r="E6" i="13"/>
  <c r="E7" i="13"/>
  <c r="E8" i="13"/>
  <c r="E9" i="13"/>
  <c r="E10" i="13"/>
  <c r="E11" i="13"/>
  <c r="E12" i="13"/>
  <c r="H2" i="13" s="1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G9" i="12"/>
  <c r="G31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2" i="11"/>
  <c r="I31" i="11"/>
  <c r="F2" i="11"/>
  <c r="E10" i="10"/>
  <c r="E12" i="10" s="1"/>
  <c r="F10" i="10"/>
  <c r="F12" i="10" s="1"/>
  <c r="C10" i="10"/>
  <c r="C12" i="10" s="1"/>
  <c r="I6" i="10"/>
  <c r="H6" i="10"/>
  <c r="G6" i="10"/>
  <c r="F6" i="10"/>
  <c r="E6" i="10"/>
  <c r="D6" i="10"/>
  <c r="C6" i="10"/>
  <c r="D11" i="9"/>
  <c r="E11" i="9"/>
  <c r="F11" i="9"/>
  <c r="G11" i="9"/>
  <c r="H11" i="9"/>
  <c r="I11" i="9"/>
  <c r="C11" i="9"/>
  <c r="D9" i="9"/>
  <c r="E9" i="9"/>
  <c r="F9" i="9"/>
  <c r="G9" i="9"/>
  <c r="H9" i="9"/>
  <c r="I9" i="9"/>
  <c r="C9" i="9"/>
  <c r="I6" i="9"/>
  <c r="H6" i="9"/>
  <c r="G6" i="9"/>
  <c r="F6" i="9"/>
  <c r="E6" i="9"/>
  <c r="D6" i="9"/>
  <c r="C6" i="9"/>
  <c r="D5" i="8"/>
  <c r="I6" i="8"/>
  <c r="H6" i="8"/>
  <c r="G6" i="8"/>
  <c r="F6" i="8"/>
  <c r="E6" i="8"/>
  <c r="D6" i="8"/>
  <c r="C6" i="8"/>
  <c r="G5" i="8"/>
  <c r="G7" i="7"/>
  <c r="G6" i="7"/>
  <c r="C6" i="7"/>
  <c r="G5" i="7"/>
  <c r="I6" i="7"/>
  <c r="I7" i="7" s="1"/>
  <c r="H6" i="7"/>
  <c r="H7" i="7" s="1"/>
  <c r="F6" i="7"/>
  <c r="F7" i="7" s="1"/>
  <c r="E6" i="7"/>
  <c r="E7" i="7" s="1"/>
  <c r="D6" i="7"/>
  <c r="D7" i="7" s="1"/>
  <c r="C7" i="7"/>
  <c r="C6" i="6"/>
  <c r="H6" i="6"/>
  <c r="G6" i="6"/>
  <c r="D7" i="6" s="1"/>
  <c r="F6" i="6"/>
  <c r="E6" i="6"/>
  <c r="D6" i="6"/>
  <c r="I6" i="5"/>
  <c r="H6" i="5"/>
  <c r="G6" i="5"/>
  <c r="F6" i="5"/>
  <c r="E6" i="5"/>
  <c r="D6" i="5"/>
  <c r="C6" i="5"/>
  <c r="H7" i="5" s="1"/>
  <c r="D7" i="4"/>
  <c r="E7" i="4"/>
  <c r="F7" i="4"/>
  <c r="G7" i="4"/>
  <c r="H7" i="4"/>
  <c r="I7" i="4"/>
  <c r="C7" i="4"/>
  <c r="I6" i="4"/>
  <c r="D6" i="4"/>
  <c r="E6" i="4"/>
  <c r="F6" i="4"/>
  <c r="G6" i="4"/>
  <c r="H6" i="4"/>
  <c r="C6" i="4"/>
  <c r="G7" i="5" l="1"/>
  <c r="C7" i="10"/>
  <c r="C13" i="10" s="1"/>
  <c r="D7" i="10"/>
  <c r="E7" i="10"/>
  <c r="E13" i="10" s="1"/>
  <c r="F7" i="10"/>
  <c r="F13" i="10" s="1"/>
  <c r="G7" i="10"/>
  <c r="H7" i="10"/>
  <c r="I7" i="10"/>
  <c r="C7" i="9"/>
  <c r="D7" i="9"/>
  <c r="E7" i="9"/>
  <c r="F7" i="9"/>
  <c r="G7" i="9"/>
  <c r="I7" i="9"/>
  <c r="H7" i="9"/>
  <c r="I7" i="8"/>
  <c r="F7" i="8"/>
  <c r="G7" i="8"/>
  <c r="H7" i="8"/>
  <c r="C7" i="8"/>
  <c r="D7" i="8"/>
  <c r="E7" i="8"/>
  <c r="C7" i="6"/>
  <c r="E7" i="6"/>
  <c r="F7" i="6"/>
  <c r="G7" i="6"/>
  <c r="H7" i="6"/>
  <c r="I7" i="5"/>
  <c r="C7" i="5"/>
  <c r="D7" i="5"/>
  <c r="E7" i="5"/>
  <c r="F7" i="5"/>
  <c r="C16" i="10" l="1"/>
  <c r="I5" i="3"/>
  <c r="H5" i="3"/>
  <c r="I51" i="3"/>
  <c r="H51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" i="3"/>
  <c r="Z52" i="2"/>
  <c r="Y50" i="2" l="1"/>
  <c r="W50" i="2"/>
  <c r="W67" i="2" s="1"/>
  <c r="X50" i="2"/>
  <c r="V50" i="2"/>
  <c r="U50" i="2"/>
  <c r="T50" i="2"/>
  <c r="U87" i="2" l="1"/>
  <c r="U88" i="2"/>
  <c r="U89" i="2"/>
  <c r="U90" i="2"/>
  <c r="U86" i="2"/>
  <c r="W68" i="2"/>
  <c r="W69" i="2"/>
  <c r="W70" i="2"/>
  <c r="W71" i="2"/>
  <c r="W66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AB82" i="2" s="1"/>
  <c r="X128" i="2" s="1"/>
  <c r="U83" i="2"/>
  <c r="AB83" i="2" s="1"/>
  <c r="U84" i="2"/>
  <c r="U85" i="2"/>
  <c r="U91" i="2"/>
  <c r="U92" i="2"/>
  <c r="U93" i="2"/>
  <c r="U94" i="2"/>
  <c r="U95" i="2"/>
  <c r="U96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U52" i="2"/>
  <c r="V52" i="2"/>
  <c r="W52" i="2"/>
  <c r="X52" i="2"/>
  <c r="Y52" i="2"/>
  <c r="V53" i="2"/>
  <c r="W53" i="2"/>
  <c r="X53" i="2"/>
  <c r="Y53" i="2"/>
  <c r="V54" i="2"/>
  <c r="W54" i="2"/>
  <c r="X54" i="2"/>
  <c r="Y54" i="2"/>
  <c r="V55" i="2"/>
  <c r="W55" i="2"/>
  <c r="X55" i="2"/>
  <c r="Y55" i="2"/>
  <c r="V56" i="2"/>
  <c r="W56" i="2"/>
  <c r="X56" i="2"/>
  <c r="Y56" i="2"/>
  <c r="V57" i="2"/>
  <c r="W57" i="2"/>
  <c r="X57" i="2"/>
  <c r="Y57" i="2"/>
  <c r="V58" i="2"/>
  <c r="W58" i="2"/>
  <c r="X58" i="2"/>
  <c r="Y58" i="2"/>
  <c r="V59" i="2"/>
  <c r="W59" i="2"/>
  <c r="X59" i="2"/>
  <c r="Y59" i="2"/>
  <c r="V60" i="2"/>
  <c r="W60" i="2"/>
  <c r="X60" i="2"/>
  <c r="Y60" i="2"/>
  <c r="V61" i="2"/>
  <c r="W61" i="2"/>
  <c r="X61" i="2"/>
  <c r="Y61" i="2"/>
  <c r="V62" i="2"/>
  <c r="W62" i="2"/>
  <c r="X62" i="2"/>
  <c r="Y62" i="2"/>
  <c r="V63" i="2"/>
  <c r="W63" i="2"/>
  <c r="Y63" i="2"/>
  <c r="V64" i="2"/>
  <c r="W64" i="2"/>
  <c r="Y64" i="2"/>
  <c r="V65" i="2"/>
  <c r="W65" i="2"/>
  <c r="Y65" i="2"/>
  <c r="V66" i="2"/>
  <c r="X66" i="2"/>
  <c r="Y66" i="2"/>
  <c r="V67" i="2"/>
  <c r="X67" i="2"/>
  <c r="Y67" i="2"/>
  <c r="V68" i="2"/>
  <c r="X68" i="2"/>
  <c r="Y68" i="2"/>
  <c r="V69" i="2"/>
  <c r="X69" i="2"/>
  <c r="Y69" i="2"/>
  <c r="V70" i="2"/>
  <c r="X70" i="2"/>
  <c r="Y70" i="2"/>
  <c r="V71" i="2"/>
  <c r="X71" i="2"/>
  <c r="Y71" i="2"/>
  <c r="V72" i="2"/>
  <c r="W72" i="2"/>
  <c r="X72" i="2"/>
  <c r="Y72" i="2"/>
  <c r="V73" i="2"/>
  <c r="W73" i="2"/>
  <c r="X73" i="2"/>
  <c r="Y73" i="2"/>
  <c r="V74" i="2"/>
  <c r="W74" i="2"/>
  <c r="X74" i="2"/>
  <c r="Y74" i="2"/>
  <c r="V75" i="2"/>
  <c r="W75" i="2"/>
  <c r="X75" i="2"/>
  <c r="Y75" i="2"/>
  <c r="V76" i="2"/>
  <c r="W76" i="2"/>
  <c r="X76" i="2"/>
  <c r="Y76" i="2"/>
  <c r="V77" i="2"/>
  <c r="W77" i="2"/>
  <c r="X77" i="2"/>
  <c r="Y77" i="2"/>
  <c r="V78" i="2"/>
  <c r="W78" i="2"/>
  <c r="X78" i="2"/>
  <c r="Y78" i="2"/>
  <c r="V79" i="2"/>
  <c r="W79" i="2"/>
  <c r="X79" i="2"/>
  <c r="Y79" i="2"/>
  <c r="V80" i="2"/>
  <c r="W80" i="2"/>
  <c r="X80" i="2"/>
  <c r="Y80" i="2"/>
  <c r="V81" i="2"/>
  <c r="W81" i="2"/>
  <c r="X81" i="2"/>
  <c r="Y81" i="2"/>
  <c r="V82" i="2"/>
  <c r="W82" i="2"/>
  <c r="X82" i="2"/>
  <c r="V83" i="2"/>
  <c r="W83" i="2"/>
  <c r="X83" i="2"/>
  <c r="V84" i="2"/>
  <c r="W84" i="2"/>
  <c r="X84" i="2"/>
  <c r="V85" i="2"/>
  <c r="W85" i="2"/>
  <c r="X85" i="2"/>
  <c r="V86" i="2"/>
  <c r="W86" i="2"/>
  <c r="X86" i="2"/>
  <c r="V87" i="2"/>
  <c r="W87" i="2"/>
  <c r="X87" i="2"/>
  <c r="V88" i="2"/>
  <c r="W88" i="2"/>
  <c r="X88" i="2"/>
  <c r="V89" i="2"/>
  <c r="W89" i="2"/>
  <c r="X89" i="2"/>
  <c r="V90" i="2"/>
  <c r="W90" i="2"/>
  <c r="X90" i="2"/>
  <c r="Y90" i="2"/>
  <c r="V91" i="2"/>
  <c r="W91" i="2"/>
  <c r="X91" i="2"/>
  <c r="Y91" i="2"/>
  <c r="V92" i="2"/>
  <c r="W92" i="2"/>
  <c r="X92" i="2"/>
  <c r="Y92" i="2"/>
  <c r="W93" i="2"/>
  <c r="X93" i="2"/>
  <c r="Y93" i="2"/>
  <c r="W94" i="2"/>
  <c r="X94" i="2"/>
  <c r="Y94" i="2"/>
  <c r="W95" i="2"/>
  <c r="X95" i="2"/>
  <c r="Y95" i="2"/>
  <c r="W96" i="2"/>
  <c r="X96" i="2"/>
  <c r="Y96" i="2"/>
  <c r="T53" i="2"/>
  <c r="T54" i="2"/>
  <c r="AB54" i="2" s="1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52" i="2"/>
  <c r="AB73" i="2" l="1"/>
  <c r="AB81" i="2"/>
  <c r="U127" i="2" s="1"/>
  <c r="AB64" i="2"/>
  <c r="Z110" i="2" s="1"/>
  <c r="AB76" i="2"/>
  <c r="U122" i="2" s="1"/>
  <c r="AB78" i="2"/>
  <c r="Y124" i="2" s="1"/>
  <c r="AB77" i="2"/>
  <c r="U123" i="2" s="1"/>
  <c r="AB65" i="2"/>
  <c r="U111" i="2" s="1"/>
  <c r="AB79" i="2"/>
  <c r="Y125" i="2" s="1"/>
  <c r="AB52" i="2"/>
  <c r="U98" i="2" s="1"/>
  <c r="AB74" i="2"/>
  <c r="U120" i="2" s="1"/>
  <c r="AB80" i="2"/>
  <c r="X126" i="2" s="1"/>
  <c r="AB56" i="2"/>
  <c r="V102" i="2" s="1"/>
  <c r="AB63" i="2"/>
  <c r="V109" i="2" s="1"/>
  <c r="AB92" i="2"/>
  <c r="V138" i="2" s="1"/>
  <c r="AB62" i="2"/>
  <c r="V108" i="2" s="1"/>
  <c r="AB91" i="2"/>
  <c r="X137" i="2" s="1"/>
  <c r="AB85" i="2"/>
  <c r="Y131" i="2" s="1"/>
  <c r="AB84" i="2"/>
  <c r="U130" i="2" s="1"/>
  <c r="Z125" i="2"/>
  <c r="V125" i="2"/>
  <c r="Z129" i="2"/>
  <c r="Y129" i="2"/>
  <c r="V129" i="2"/>
  <c r="W129" i="2"/>
  <c r="X129" i="2"/>
  <c r="Y122" i="2"/>
  <c r="V122" i="2"/>
  <c r="W122" i="2"/>
  <c r="X122" i="2"/>
  <c r="Z122" i="2"/>
  <c r="T127" i="2"/>
  <c r="AB95" i="2"/>
  <c r="T141" i="2" s="1"/>
  <c r="AB94" i="2"/>
  <c r="V140" i="2" s="1"/>
  <c r="AB96" i="2"/>
  <c r="Z142" i="2" s="1"/>
  <c r="AB72" i="2"/>
  <c r="Z118" i="2" s="1"/>
  <c r="T124" i="2"/>
  <c r="AB67" i="2"/>
  <c r="Z113" i="2" s="1"/>
  <c r="AB93" i="2"/>
  <c r="T139" i="2" s="1"/>
  <c r="W100" i="2"/>
  <c r="Z100" i="2"/>
  <c r="X100" i="2"/>
  <c r="Y100" i="2"/>
  <c r="U100" i="2"/>
  <c r="V100" i="2"/>
  <c r="Y119" i="2"/>
  <c r="V119" i="2"/>
  <c r="Z119" i="2"/>
  <c r="W119" i="2"/>
  <c r="T119" i="2"/>
  <c r="X119" i="2"/>
  <c r="U119" i="2"/>
  <c r="W110" i="2"/>
  <c r="Y110" i="2"/>
  <c r="AB69" i="2"/>
  <c r="U115" i="2" s="1"/>
  <c r="W128" i="2"/>
  <c r="AB55" i="2"/>
  <c r="T101" i="2" s="1"/>
  <c r="V128" i="2"/>
  <c r="U128" i="2"/>
  <c r="T128" i="2"/>
  <c r="AB70" i="2"/>
  <c r="U116" i="2" s="1"/>
  <c r="AB87" i="2"/>
  <c r="U133" i="2" s="1"/>
  <c r="AB71" i="2"/>
  <c r="Y117" i="2" s="1"/>
  <c r="Y128" i="2"/>
  <c r="T100" i="2"/>
  <c r="AB68" i="2"/>
  <c r="X114" i="2" s="1"/>
  <c r="T129" i="2"/>
  <c r="AB75" i="2"/>
  <c r="T121" i="2" s="1"/>
  <c r="AB53" i="2"/>
  <c r="T99" i="2" s="1"/>
  <c r="Z128" i="2"/>
  <c r="AB61" i="2"/>
  <c r="U107" i="2" s="1"/>
  <c r="U129" i="2"/>
  <c r="AB90" i="2"/>
  <c r="U136" i="2" s="1"/>
  <c r="AB60" i="2"/>
  <c r="Y106" i="2" s="1"/>
  <c r="AB86" i="2"/>
  <c r="W132" i="2" s="1"/>
  <c r="AB59" i="2"/>
  <c r="V105" i="2" s="1"/>
  <c r="AB58" i="2"/>
  <c r="U104" i="2" s="1"/>
  <c r="AB57" i="2"/>
  <c r="X103" i="2" s="1"/>
  <c r="AB89" i="2"/>
  <c r="AB88" i="2"/>
  <c r="U134" i="2" s="1"/>
  <c r="AB66" i="2"/>
  <c r="W127" i="2" l="1"/>
  <c r="T126" i="2"/>
  <c r="Z127" i="2"/>
  <c r="Z124" i="2"/>
  <c r="X127" i="2"/>
  <c r="Y127" i="2"/>
  <c r="W124" i="2"/>
  <c r="U124" i="2"/>
  <c r="T98" i="2"/>
  <c r="Y98" i="2"/>
  <c r="V127" i="2"/>
  <c r="X110" i="2"/>
  <c r="T122" i="2"/>
  <c r="AA28" i="2" s="1"/>
  <c r="AB28" i="2" s="1"/>
  <c r="W125" i="2"/>
  <c r="T123" i="2"/>
  <c r="V110" i="2"/>
  <c r="X123" i="2"/>
  <c r="T110" i="2"/>
  <c r="V124" i="2"/>
  <c r="X124" i="2"/>
  <c r="U110" i="2"/>
  <c r="Y123" i="2"/>
  <c r="X111" i="2"/>
  <c r="X98" i="2"/>
  <c r="Y111" i="2"/>
  <c r="T111" i="2"/>
  <c r="Z111" i="2"/>
  <c r="W102" i="2"/>
  <c r="X102" i="2"/>
  <c r="Z123" i="2"/>
  <c r="W123" i="2"/>
  <c r="U125" i="2"/>
  <c r="V123" i="2"/>
  <c r="Y126" i="2"/>
  <c r="W138" i="2"/>
  <c r="T131" i="2"/>
  <c r="Z126" i="2"/>
  <c r="Y109" i="2"/>
  <c r="T102" i="2"/>
  <c r="X125" i="2"/>
  <c r="X109" i="2"/>
  <c r="T109" i="2"/>
  <c r="W126" i="2"/>
  <c r="W109" i="2"/>
  <c r="U109" i="2"/>
  <c r="Z109" i="2"/>
  <c r="W111" i="2"/>
  <c r="Y120" i="2"/>
  <c r="V111" i="2"/>
  <c r="T120" i="2"/>
  <c r="Y102" i="2"/>
  <c r="Z102" i="2"/>
  <c r="W139" i="2"/>
  <c r="Z120" i="2"/>
  <c r="X120" i="2"/>
  <c r="V120" i="2"/>
  <c r="X138" i="2"/>
  <c r="T130" i="2"/>
  <c r="U126" i="2"/>
  <c r="V131" i="2"/>
  <c r="V126" i="2"/>
  <c r="W98" i="2"/>
  <c r="Z98" i="2"/>
  <c r="U106" i="2"/>
  <c r="V98" i="2"/>
  <c r="V139" i="2"/>
  <c r="V133" i="2"/>
  <c r="T133" i="2"/>
  <c r="W120" i="2"/>
  <c r="Z133" i="2"/>
  <c r="T125" i="2"/>
  <c r="Y138" i="2"/>
  <c r="U102" i="2"/>
  <c r="T138" i="2"/>
  <c r="U138" i="2"/>
  <c r="T136" i="2"/>
  <c r="Y142" i="2"/>
  <c r="U142" i="2"/>
  <c r="W141" i="2"/>
  <c r="W131" i="2"/>
  <c r="W133" i="2"/>
  <c r="T108" i="2"/>
  <c r="W140" i="2"/>
  <c r="Y133" i="2"/>
  <c r="Z131" i="2"/>
  <c r="W108" i="2"/>
  <c r="T137" i="2"/>
  <c r="X133" i="2"/>
  <c r="V130" i="2"/>
  <c r="U141" i="2"/>
  <c r="X141" i="2"/>
  <c r="T140" i="2"/>
  <c r="Y137" i="2"/>
  <c r="X142" i="2"/>
  <c r="V141" i="2"/>
  <c r="Y141" i="2"/>
  <c r="W142" i="2"/>
  <c r="Z141" i="2"/>
  <c r="Y115" i="2"/>
  <c r="T142" i="2"/>
  <c r="Z138" i="2"/>
  <c r="Z130" i="2"/>
  <c r="V142" i="2"/>
  <c r="T115" i="2"/>
  <c r="X130" i="2"/>
  <c r="U131" i="2"/>
  <c r="Z108" i="2"/>
  <c r="V118" i="2"/>
  <c r="U137" i="2"/>
  <c r="X118" i="2"/>
  <c r="V116" i="2"/>
  <c r="W130" i="2"/>
  <c r="Y118" i="2"/>
  <c r="U118" i="2"/>
  <c r="V107" i="2"/>
  <c r="W118" i="2"/>
  <c r="Y108" i="2"/>
  <c r="W107" i="2"/>
  <c r="T118" i="2"/>
  <c r="X131" i="2"/>
  <c r="U108" i="2"/>
  <c r="X107" i="2"/>
  <c r="V137" i="2"/>
  <c r="X108" i="2"/>
  <c r="T116" i="2"/>
  <c r="U114" i="2"/>
  <c r="Z137" i="2"/>
  <c r="Y130" i="2"/>
  <c r="W137" i="2"/>
  <c r="U139" i="2"/>
  <c r="Z139" i="2"/>
  <c r="Z114" i="2"/>
  <c r="Y139" i="2"/>
  <c r="Y114" i="2"/>
  <c r="W114" i="2"/>
  <c r="AA33" i="2"/>
  <c r="AB33" i="2" s="1"/>
  <c r="U113" i="2"/>
  <c r="Y113" i="2"/>
  <c r="U140" i="2"/>
  <c r="V114" i="2"/>
  <c r="X139" i="2"/>
  <c r="V113" i="2"/>
  <c r="Z140" i="2"/>
  <c r="T114" i="2"/>
  <c r="T113" i="2"/>
  <c r="Y140" i="2"/>
  <c r="X113" i="2"/>
  <c r="U117" i="2"/>
  <c r="X140" i="2"/>
  <c r="W113" i="2"/>
  <c r="Y132" i="2"/>
  <c r="W115" i="2"/>
  <c r="Z117" i="2"/>
  <c r="T117" i="2"/>
  <c r="Z115" i="2"/>
  <c r="X117" i="2"/>
  <c r="V136" i="2"/>
  <c r="AA35" i="2"/>
  <c r="AB35" i="2" s="1"/>
  <c r="X115" i="2"/>
  <c r="W136" i="2"/>
  <c r="Z107" i="2"/>
  <c r="Y107" i="2"/>
  <c r="X106" i="2"/>
  <c r="X136" i="2"/>
  <c r="X116" i="2"/>
  <c r="Y136" i="2"/>
  <c r="U101" i="2"/>
  <c r="V101" i="2"/>
  <c r="W101" i="2"/>
  <c r="X101" i="2"/>
  <c r="Y101" i="2"/>
  <c r="Z101" i="2"/>
  <c r="AA25" i="2"/>
  <c r="AB25" i="2" s="1"/>
  <c r="W106" i="2"/>
  <c r="W117" i="2"/>
  <c r="V117" i="2"/>
  <c r="V115" i="2"/>
  <c r="Z136" i="2"/>
  <c r="T107" i="2"/>
  <c r="W116" i="2"/>
  <c r="Z106" i="2"/>
  <c r="Y116" i="2"/>
  <c r="Z116" i="2"/>
  <c r="V106" i="2"/>
  <c r="Z121" i="2"/>
  <c r="Y121" i="2"/>
  <c r="U121" i="2"/>
  <c r="V121" i="2"/>
  <c r="W121" i="2"/>
  <c r="X121" i="2"/>
  <c r="AA34" i="2"/>
  <c r="AB34" i="2" s="1"/>
  <c r="V99" i="2"/>
  <c r="W99" i="2"/>
  <c r="Y99" i="2"/>
  <c r="U99" i="2"/>
  <c r="Z99" i="2"/>
  <c r="X99" i="2"/>
  <c r="AA6" i="2"/>
  <c r="AB6" i="2" s="1"/>
  <c r="T106" i="2"/>
  <c r="V132" i="2"/>
  <c r="Z104" i="2"/>
  <c r="X105" i="2"/>
  <c r="V104" i="2"/>
  <c r="Z105" i="2"/>
  <c r="Y104" i="2"/>
  <c r="T132" i="2"/>
  <c r="Z132" i="2"/>
  <c r="W104" i="2"/>
  <c r="T104" i="2"/>
  <c r="W105" i="2"/>
  <c r="T105" i="2"/>
  <c r="U105" i="2"/>
  <c r="Y105" i="2"/>
  <c r="V103" i="2"/>
  <c r="Z103" i="2"/>
  <c r="Y103" i="2"/>
  <c r="T103" i="2"/>
  <c r="U103" i="2"/>
  <c r="U132" i="2"/>
  <c r="X104" i="2"/>
  <c r="X132" i="2"/>
  <c r="W103" i="2"/>
  <c r="V135" i="2"/>
  <c r="W135" i="2"/>
  <c r="X135" i="2"/>
  <c r="Y135" i="2"/>
  <c r="T135" i="2"/>
  <c r="Z135" i="2"/>
  <c r="U135" i="2"/>
  <c r="T112" i="2"/>
  <c r="U112" i="2"/>
  <c r="V112" i="2"/>
  <c r="Y112" i="2"/>
  <c r="X112" i="2"/>
  <c r="Z112" i="2"/>
  <c r="X134" i="2"/>
  <c r="Y134" i="2"/>
  <c r="Z134" i="2"/>
  <c r="T134" i="2"/>
  <c r="V134" i="2"/>
  <c r="W134" i="2"/>
  <c r="W112" i="2"/>
  <c r="AA16" i="2" l="1"/>
  <c r="AB16" i="2" s="1"/>
  <c r="AA30" i="2"/>
  <c r="AB30" i="2" s="1"/>
  <c r="AA29" i="2"/>
  <c r="AB29" i="2" s="1"/>
  <c r="AA5" i="2"/>
  <c r="AB5" i="2" s="1"/>
  <c r="AA4" i="2"/>
  <c r="AB4" i="2" s="1"/>
  <c r="AA15" i="2"/>
  <c r="AB15" i="2" s="1"/>
  <c r="AA31" i="2"/>
  <c r="AB31" i="2" s="1"/>
  <c r="AA17" i="2"/>
  <c r="AB17" i="2" s="1"/>
  <c r="AA8" i="2"/>
  <c r="AB8" i="2" s="1"/>
  <c r="AA39" i="2"/>
  <c r="AB39" i="2" s="1"/>
  <c r="AA32" i="2"/>
  <c r="AB32" i="2" s="1"/>
  <c r="AA47" i="2"/>
  <c r="AB47" i="2" s="1"/>
  <c r="AA26" i="2"/>
  <c r="AB26" i="2" s="1"/>
  <c r="AA44" i="2"/>
  <c r="AB44" i="2" s="1"/>
  <c r="AA36" i="2"/>
  <c r="AB36" i="2" s="1"/>
  <c r="AA48" i="2"/>
  <c r="AB48" i="2" s="1"/>
  <c r="AA20" i="2"/>
  <c r="AB20" i="2" s="1"/>
  <c r="AA45" i="2"/>
  <c r="AB45" i="2" s="1"/>
  <c r="AA46" i="2"/>
  <c r="AB46" i="2" s="1"/>
  <c r="AA37" i="2"/>
  <c r="AB37" i="2" s="1"/>
  <c r="AA43" i="2"/>
  <c r="AB43" i="2" s="1"/>
  <c r="AA14" i="2"/>
  <c r="AB14" i="2" s="1"/>
  <c r="AA24" i="2"/>
  <c r="AB24" i="2" s="1"/>
  <c r="AA7" i="2"/>
  <c r="AB7" i="2" s="1"/>
  <c r="AA27" i="2"/>
  <c r="AB27" i="2" s="1"/>
  <c r="AA19" i="2"/>
  <c r="AB19" i="2" s="1"/>
  <c r="AA13" i="2"/>
  <c r="AB13" i="2" s="1"/>
  <c r="AA12" i="2"/>
  <c r="AB12" i="2" s="1"/>
  <c r="AA22" i="2"/>
  <c r="AB22" i="2" s="1"/>
  <c r="AA21" i="2"/>
  <c r="AB21" i="2" s="1"/>
  <c r="AA23" i="2"/>
  <c r="AB23" i="2" s="1"/>
  <c r="AA42" i="2"/>
  <c r="AB42" i="2" s="1"/>
  <c r="AA10" i="2"/>
  <c r="AB10" i="2" s="1"/>
  <c r="AA41" i="2"/>
  <c r="AB41" i="2" s="1"/>
  <c r="AA38" i="2"/>
  <c r="AB38" i="2" s="1"/>
  <c r="AA40" i="2"/>
  <c r="AB40" i="2" s="1"/>
  <c r="AA11" i="2"/>
  <c r="AB11" i="2" s="1"/>
  <c r="AA9" i="2"/>
  <c r="AB9" i="2" s="1"/>
  <c r="AA18" i="2"/>
  <c r="AB18" i="2" s="1"/>
  <c r="AB49" i="2" l="1"/>
</calcChain>
</file>

<file path=xl/sharedStrings.xml><?xml version="1.0" encoding="utf-8"?>
<sst xmlns="http://schemas.openxmlformats.org/spreadsheetml/2006/main" count="268" uniqueCount="72">
  <si>
    <t xml:space="preserve">Date </t>
  </si>
  <si>
    <t>Komili Olive Oil Price</t>
  </si>
  <si>
    <t>Komili Demand</t>
  </si>
  <si>
    <t>Prices</t>
  </si>
  <si>
    <t>Demands</t>
  </si>
  <si>
    <t>Date</t>
  </si>
  <si>
    <t>Komili</t>
  </si>
  <si>
    <t>Kristal</t>
  </si>
  <si>
    <t>Kırlangıç</t>
  </si>
  <si>
    <t>Kırlangıç Natural</t>
  </si>
  <si>
    <t>Kristal Sızma</t>
  </si>
  <si>
    <t>Migros Olive Oil</t>
  </si>
  <si>
    <t>Stockout?</t>
  </si>
  <si>
    <t>In-store Display?</t>
  </si>
  <si>
    <t>Kırlangıç Naturel</t>
  </si>
  <si>
    <t>No Purchase</t>
  </si>
  <si>
    <t>None</t>
  </si>
  <si>
    <t>Naturel</t>
  </si>
  <si>
    <t>Sızma</t>
  </si>
  <si>
    <t>Base</t>
  </si>
  <si>
    <t>Display</t>
  </si>
  <si>
    <t>No purchase</t>
  </si>
  <si>
    <t>Price (p)</t>
  </si>
  <si>
    <t>probability</t>
  </si>
  <si>
    <t>No purch</t>
  </si>
  <si>
    <t>Kırlangıç + Natural</t>
  </si>
  <si>
    <t>Kristal + Sızma</t>
  </si>
  <si>
    <t>Migros</t>
  </si>
  <si>
    <t>AVG UTILITY</t>
  </si>
  <si>
    <t>PREFERENCE</t>
  </si>
  <si>
    <t>u=</t>
  </si>
  <si>
    <t>Toplam</t>
  </si>
  <si>
    <t>PROBABILITY</t>
  </si>
  <si>
    <t>likelihood</t>
  </si>
  <si>
    <t>log likelihood</t>
  </si>
  <si>
    <t>MNL</t>
  </si>
  <si>
    <t xml:space="preserve">Linear </t>
  </si>
  <si>
    <t>Linear model parameters</t>
  </si>
  <si>
    <t>Real Number</t>
  </si>
  <si>
    <t>SSE Error</t>
  </si>
  <si>
    <t>Squared Error MNL</t>
  </si>
  <si>
    <t>Squared Error Linear</t>
  </si>
  <si>
    <t>Price</t>
  </si>
  <si>
    <t>preference</t>
  </si>
  <si>
    <t>mu=</t>
  </si>
  <si>
    <t>Q</t>
  </si>
  <si>
    <t>Komili Sızma</t>
  </si>
  <si>
    <t>Kristal - in display</t>
  </si>
  <si>
    <t>Expected Demand</t>
  </si>
  <si>
    <t>Rounded</t>
  </si>
  <si>
    <t>Selling Price</t>
  </si>
  <si>
    <t>Product Cost</t>
  </si>
  <si>
    <t>Profit per product</t>
  </si>
  <si>
    <t>Obj</t>
  </si>
  <si>
    <t>Demand x profit</t>
  </si>
  <si>
    <t>Intercept</t>
  </si>
  <si>
    <t>Coefficient</t>
  </si>
  <si>
    <t xml:space="preserve">d(p) = 355,3346 - 0,79811 p </t>
  </si>
  <si>
    <t>Q2)</t>
  </si>
  <si>
    <t xml:space="preserve">Price </t>
  </si>
  <si>
    <t>Demand</t>
  </si>
  <si>
    <t>Std</t>
  </si>
  <si>
    <t>Stock Amount</t>
  </si>
  <si>
    <t>Residuals</t>
  </si>
  <si>
    <t>p</t>
  </si>
  <si>
    <t>Expected Daily Profit</t>
  </si>
  <si>
    <t>LN Demand</t>
  </si>
  <si>
    <t>Predicted Demand</t>
  </si>
  <si>
    <t>Exponential</t>
  </si>
  <si>
    <t>LN Price</t>
  </si>
  <si>
    <t>Constant</t>
  </si>
  <si>
    <t>R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</si>
</sst>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₺-41F]#,##0.00"/>
    <numFmt numFmtId="165" formatCode="[$₺-41F]#,##0.000000000000"/>
  </numFmts>
  <fonts count="2">
    <font>
      <sz val="11"/>
      <color theme="1"/>
      <name val="Aptos Narrow"/>
      <family val="2"/>
      <scheme val="minor"/>
    </font>
    <font>
      <sz val="12"/>
      <color rgb="FF000000"/>
      <name val="Times New Roman"/>
      <family val="1"/>
      <charset val="16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4" fontId="0" fillId="0" borderId="0" xfId="0" applyNumberFormat="1"/>
    <xf numFmtId="0" fontId="0" fillId="2" borderId="0" xfId="0" applyFill="1"/>
    <xf numFmtId="164" fontId="0" fillId="0" borderId="5" xfId="0" applyNumberFormat="1" applyFill="1" applyBorder="1"/>
    <xf numFmtId="164" fontId="0" fillId="0" borderId="0" xfId="0" applyNumberFormat="1" applyFill="1" applyBorder="1"/>
    <xf numFmtId="0" fontId="0" fillId="3" borderId="0" xfId="0" applyFill="1"/>
    <xf numFmtId="0" fontId="0" fillId="0" borderId="5" xfId="0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0" xfId="0" applyFill="1"/>
    <xf numFmtId="0" fontId="0" fillId="0" borderId="0" xfId="0" applyFill="1" applyBorder="1"/>
    <xf numFmtId="0" fontId="0" fillId="5" borderId="0" xfId="0" applyFill="1"/>
    <xf numFmtId="2" fontId="0" fillId="0" borderId="0" xfId="0" applyNumberFormat="1"/>
    <xf numFmtId="165" fontId="0" fillId="0" borderId="0" xfId="0" applyNumberFormat="1"/>
    <xf numFmtId="10" fontId="0" fillId="0" borderId="0" xfId="0" applyNumberFormat="1"/>
    <xf numFmtId="3" fontId="1" fillId="0" borderId="0" xfId="0" applyNumberFormat="1" applyFont="1"/>
    <xf numFmtId="0" fontId="1" fillId="0" borderId="0" xfId="0" applyFont="1"/>
    <xf numFmtId="0" fontId="0" fillId="2" borderId="1" xfId="0" applyFill="1" applyBorder="1"/>
    <xf numFmtId="0" fontId="0" fillId="2" borderId="5" xfId="0" applyFill="1" applyBorder="1"/>
    <xf numFmtId="0" fontId="0" fillId="0" borderId="0" xfId="0" applyAlignment="1"/>
    <xf numFmtId="0" fontId="0" fillId="2" borderId="0" xfId="0" applyFill="1" applyAlignment="1"/>
    <xf numFmtId="0" fontId="0" fillId="5" borderId="1" xfId="0" applyFill="1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Linear 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237360017497812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'Q1-2'!$B$2:$B$46</c:f>
              <c:numCache>
                <c:formatCode>[$₺-41F]#,##0.00</c:formatCode>
                <c:ptCount val="45"/>
                <c:pt idx="0">
                  <c:v>430</c:v>
                </c:pt>
                <c:pt idx="1">
                  <c:v>430</c:v>
                </c:pt>
                <c:pt idx="2">
                  <c:v>430</c:v>
                </c:pt>
                <c:pt idx="3">
                  <c:v>430</c:v>
                </c:pt>
                <c:pt idx="4">
                  <c:v>430</c:v>
                </c:pt>
                <c:pt idx="5">
                  <c:v>430</c:v>
                </c:pt>
                <c:pt idx="6">
                  <c:v>430</c:v>
                </c:pt>
                <c:pt idx="7">
                  <c:v>430</c:v>
                </c:pt>
                <c:pt idx="8">
                  <c:v>435</c:v>
                </c:pt>
                <c:pt idx="9">
                  <c:v>435</c:v>
                </c:pt>
                <c:pt idx="10">
                  <c:v>435</c:v>
                </c:pt>
                <c:pt idx="11">
                  <c:v>435</c:v>
                </c:pt>
                <c:pt idx="12">
                  <c:v>435</c:v>
                </c:pt>
                <c:pt idx="13">
                  <c:v>435</c:v>
                </c:pt>
                <c:pt idx="14">
                  <c:v>435</c:v>
                </c:pt>
                <c:pt idx="15">
                  <c:v>435</c:v>
                </c:pt>
                <c:pt idx="16">
                  <c:v>435</c:v>
                </c:pt>
                <c:pt idx="17">
                  <c:v>420</c:v>
                </c:pt>
                <c:pt idx="18">
                  <c:v>420</c:v>
                </c:pt>
                <c:pt idx="19">
                  <c:v>420</c:v>
                </c:pt>
                <c:pt idx="20">
                  <c:v>420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420</c:v>
                </c:pt>
                <c:pt idx="26">
                  <c:v>420</c:v>
                </c:pt>
                <c:pt idx="27">
                  <c:v>420</c:v>
                </c:pt>
                <c:pt idx="28">
                  <c:v>420</c:v>
                </c:pt>
                <c:pt idx="29">
                  <c:v>420</c:v>
                </c:pt>
                <c:pt idx="30">
                  <c:v>420</c:v>
                </c:pt>
                <c:pt idx="31">
                  <c:v>420</c:v>
                </c:pt>
                <c:pt idx="32">
                  <c:v>415</c:v>
                </c:pt>
                <c:pt idx="33">
                  <c:v>415</c:v>
                </c:pt>
                <c:pt idx="34">
                  <c:v>415</c:v>
                </c:pt>
                <c:pt idx="35">
                  <c:v>415</c:v>
                </c:pt>
                <c:pt idx="36">
                  <c:v>415</c:v>
                </c:pt>
                <c:pt idx="37">
                  <c:v>415</c:v>
                </c:pt>
                <c:pt idx="38">
                  <c:v>415</c:v>
                </c:pt>
                <c:pt idx="39">
                  <c:v>415</c:v>
                </c:pt>
                <c:pt idx="40">
                  <c:v>415</c:v>
                </c:pt>
                <c:pt idx="41">
                  <c:v>415</c:v>
                </c:pt>
                <c:pt idx="42">
                  <c:v>415</c:v>
                </c:pt>
                <c:pt idx="43">
                  <c:v>415</c:v>
                </c:pt>
                <c:pt idx="44">
                  <c:v>415</c:v>
                </c:pt>
              </c:numCache>
            </c:numRef>
          </c:xVal>
          <c:yVal>
            <c:numRef>
              <c:f>'Q1-2'!$C$2:$C$46</c:f>
              <c:numCache>
                <c:formatCode>General</c:formatCode>
                <c:ptCount val="45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16</c:v>
                </c:pt>
                <c:pt idx="23">
                  <c:v>17</c:v>
                </c:pt>
                <c:pt idx="24">
                  <c:v>16</c:v>
                </c:pt>
                <c:pt idx="25">
                  <c:v>16</c:v>
                </c:pt>
                <c:pt idx="26">
                  <c:v>20</c:v>
                </c:pt>
                <c:pt idx="27">
                  <c:v>19</c:v>
                </c:pt>
                <c:pt idx="28">
                  <c:v>19</c:v>
                </c:pt>
                <c:pt idx="29">
                  <c:v>21</c:v>
                </c:pt>
                <c:pt idx="30">
                  <c:v>23</c:v>
                </c:pt>
                <c:pt idx="31">
                  <c:v>22</c:v>
                </c:pt>
                <c:pt idx="32">
                  <c:v>28</c:v>
                </c:pt>
                <c:pt idx="33">
                  <c:v>27</c:v>
                </c:pt>
                <c:pt idx="34">
                  <c:v>23</c:v>
                </c:pt>
                <c:pt idx="35">
                  <c:v>22</c:v>
                </c:pt>
                <c:pt idx="36">
                  <c:v>21</c:v>
                </c:pt>
                <c:pt idx="37">
                  <c:v>21</c:v>
                </c:pt>
                <c:pt idx="38">
                  <c:v>25</c:v>
                </c:pt>
                <c:pt idx="39">
                  <c:v>27</c:v>
                </c:pt>
                <c:pt idx="40">
                  <c:v>26</c:v>
                </c:pt>
                <c:pt idx="41">
                  <c:v>31</c:v>
                </c:pt>
                <c:pt idx="42">
                  <c:v>30</c:v>
                </c:pt>
                <c:pt idx="43">
                  <c:v>32</c:v>
                </c:pt>
                <c:pt idx="44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E-4981-94EB-E422F6185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61144"/>
        <c:axId val="402865736"/>
      </c:scatterChart>
      <c:valAx>
        <c:axId val="40286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₺-41F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65736"/>
        <c:crosses val="autoZero"/>
        <c:crossBetween val="midCat"/>
      </c:valAx>
      <c:valAx>
        <c:axId val="40286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6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'Q4'!$B$2:$B$46</c:f>
              <c:numCache>
                <c:formatCode>[$₺-41F]#,##0.00</c:formatCode>
                <c:ptCount val="45"/>
                <c:pt idx="0">
                  <c:v>430</c:v>
                </c:pt>
                <c:pt idx="1">
                  <c:v>430</c:v>
                </c:pt>
                <c:pt idx="2">
                  <c:v>430</c:v>
                </c:pt>
                <c:pt idx="3">
                  <c:v>430</c:v>
                </c:pt>
                <c:pt idx="4">
                  <c:v>430</c:v>
                </c:pt>
                <c:pt idx="5">
                  <c:v>430</c:v>
                </c:pt>
                <c:pt idx="6">
                  <c:v>430</c:v>
                </c:pt>
                <c:pt idx="7">
                  <c:v>430</c:v>
                </c:pt>
                <c:pt idx="8">
                  <c:v>435</c:v>
                </c:pt>
                <c:pt idx="9">
                  <c:v>435</c:v>
                </c:pt>
                <c:pt idx="10">
                  <c:v>435</c:v>
                </c:pt>
                <c:pt idx="11">
                  <c:v>435</c:v>
                </c:pt>
                <c:pt idx="12">
                  <c:v>435</c:v>
                </c:pt>
                <c:pt idx="13">
                  <c:v>435</c:v>
                </c:pt>
                <c:pt idx="14">
                  <c:v>435</c:v>
                </c:pt>
                <c:pt idx="15">
                  <c:v>435</c:v>
                </c:pt>
                <c:pt idx="16">
                  <c:v>435</c:v>
                </c:pt>
                <c:pt idx="17">
                  <c:v>420</c:v>
                </c:pt>
                <c:pt idx="18">
                  <c:v>420</c:v>
                </c:pt>
                <c:pt idx="19">
                  <c:v>420</c:v>
                </c:pt>
                <c:pt idx="20">
                  <c:v>420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420</c:v>
                </c:pt>
                <c:pt idx="26">
                  <c:v>420</c:v>
                </c:pt>
                <c:pt idx="27">
                  <c:v>420</c:v>
                </c:pt>
                <c:pt idx="28">
                  <c:v>420</c:v>
                </c:pt>
                <c:pt idx="29">
                  <c:v>420</c:v>
                </c:pt>
                <c:pt idx="30">
                  <c:v>420</c:v>
                </c:pt>
                <c:pt idx="31">
                  <c:v>420</c:v>
                </c:pt>
                <c:pt idx="32">
                  <c:v>415</c:v>
                </c:pt>
                <c:pt idx="33">
                  <c:v>415</c:v>
                </c:pt>
                <c:pt idx="34">
                  <c:v>415</c:v>
                </c:pt>
                <c:pt idx="35">
                  <c:v>415</c:v>
                </c:pt>
                <c:pt idx="36">
                  <c:v>415</c:v>
                </c:pt>
                <c:pt idx="37">
                  <c:v>415</c:v>
                </c:pt>
                <c:pt idx="38">
                  <c:v>415</c:v>
                </c:pt>
                <c:pt idx="39">
                  <c:v>415</c:v>
                </c:pt>
                <c:pt idx="40">
                  <c:v>415</c:v>
                </c:pt>
                <c:pt idx="41">
                  <c:v>415</c:v>
                </c:pt>
                <c:pt idx="42">
                  <c:v>415</c:v>
                </c:pt>
                <c:pt idx="43">
                  <c:v>415</c:v>
                </c:pt>
                <c:pt idx="44">
                  <c:v>415</c:v>
                </c:pt>
              </c:numCache>
            </c:numRef>
          </c:xVal>
          <c:yVal>
            <c:numRef>
              <c:f>'Q4'!$E$2:$E$46</c:f>
              <c:numCache>
                <c:formatCode>General</c:formatCode>
                <c:ptCount val="45"/>
                <c:pt idx="0">
                  <c:v>2.3978952727983707</c:v>
                </c:pt>
                <c:pt idx="1">
                  <c:v>2.4849066497880004</c:v>
                </c:pt>
                <c:pt idx="2">
                  <c:v>2.4849066497880004</c:v>
                </c:pt>
                <c:pt idx="3">
                  <c:v>2.4849066497880004</c:v>
                </c:pt>
                <c:pt idx="4">
                  <c:v>2.1972245773362196</c:v>
                </c:pt>
                <c:pt idx="5">
                  <c:v>2.3978952727983707</c:v>
                </c:pt>
                <c:pt idx="6">
                  <c:v>2.3978952727983707</c:v>
                </c:pt>
                <c:pt idx="7">
                  <c:v>2.3978952727983707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2.3978952727983707</c:v>
                </c:pt>
                <c:pt idx="13">
                  <c:v>2.3978952727983707</c:v>
                </c:pt>
                <c:pt idx="14">
                  <c:v>2.1972245773362196</c:v>
                </c:pt>
                <c:pt idx="15">
                  <c:v>2.0794415416798357</c:v>
                </c:pt>
                <c:pt idx="16">
                  <c:v>2.0794415416798357</c:v>
                </c:pt>
                <c:pt idx="17">
                  <c:v>2.6390573296152584</c:v>
                </c:pt>
                <c:pt idx="18">
                  <c:v>2.6390573296152584</c:v>
                </c:pt>
                <c:pt idx="19">
                  <c:v>2.6390573296152584</c:v>
                </c:pt>
                <c:pt idx="20">
                  <c:v>2.7725887222397811</c:v>
                </c:pt>
                <c:pt idx="21">
                  <c:v>2.8332133440562162</c:v>
                </c:pt>
                <c:pt idx="22">
                  <c:v>2.7725887222397811</c:v>
                </c:pt>
                <c:pt idx="23">
                  <c:v>2.8332133440562162</c:v>
                </c:pt>
                <c:pt idx="24">
                  <c:v>2.7725887222397811</c:v>
                </c:pt>
                <c:pt idx="25">
                  <c:v>2.7725887222397811</c:v>
                </c:pt>
                <c:pt idx="26">
                  <c:v>2.9957322735539909</c:v>
                </c:pt>
                <c:pt idx="27">
                  <c:v>2.9444389791664403</c:v>
                </c:pt>
                <c:pt idx="28">
                  <c:v>2.9444389791664403</c:v>
                </c:pt>
                <c:pt idx="29">
                  <c:v>3.044522437723423</c:v>
                </c:pt>
                <c:pt idx="30">
                  <c:v>3.1354942159291497</c:v>
                </c:pt>
                <c:pt idx="31">
                  <c:v>3.0910424533583161</c:v>
                </c:pt>
                <c:pt idx="32">
                  <c:v>3.3322045101752038</c:v>
                </c:pt>
                <c:pt idx="33">
                  <c:v>3.2958368660043291</c:v>
                </c:pt>
                <c:pt idx="34">
                  <c:v>3.1354942159291497</c:v>
                </c:pt>
                <c:pt idx="35">
                  <c:v>3.0910424533583161</c:v>
                </c:pt>
                <c:pt idx="36">
                  <c:v>3.044522437723423</c:v>
                </c:pt>
                <c:pt idx="37">
                  <c:v>3.044522437723423</c:v>
                </c:pt>
                <c:pt idx="38">
                  <c:v>3.2188758248682006</c:v>
                </c:pt>
                <c:pt idx="39">
                  <c:v>3.2958368660043291</c:v>
                </c:pt>
                <c:pt idx="40">
                  <c:v>3.2580965380214821</c:v>
                </c:pt>
                <c:pt idx="41">
                  <c:v>3.4339872044851463</c:v>
                </c:pt>
                <c:pt idx="42">
                  <c:v>3.4011973816621555</c:v>
                </c:pt>
                <c:pt idx="43">
                  <c:v>3.4657359027997265</c:v>
                </c:pt>
                <c:pt idx="44">
                  <c:v>3.4339872044851463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5-4140-A282-374EAB94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429184"/>
        <c:axId val="608424592"/>
      </c:scatterChart>
      <c:valAx>
        <c:axId val="60842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₺-41F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24592"/>
        <c:crosses val="autoZero"/>
        <c:crossBetween val="midCat"/>
      </c:valAx>
      <c:valAx>
        <c:axId val="6084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2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'Q4'!$D$2:$D$46</c:f>
              <c:numCache>
                <c:formatCode>General</c:formatCode>
                <c:ptCount val="45"/>
                <c:pt idx="0">
                  <c:v>6.0637852086876078</c:v>
                </c:pt>
                <c:pt idx="1">
                  <c:v>6.0637852086876078</c:v>
                </c:pt>
                <c:pt idx="2">
                  <c:v>6.0637852086876078</c:v>
                </c:pt>
                <c:pt idx="3">
                  <c:v>6.0637852086876078</c:v>
                </c:pt>
                <c:pt idx="4">
                  <c:v>6.0637852086876078</c:v>
                </c:pt>
                <c:pt idx="5">
                  <c:v>6.0637852086876078</c:v>
                </c:pt>
                <c:pt idx="6">
                  <c:v>6.0637852086876078</c:v>
                </c:pt>
                <c:pt idx="7">
                  <c:v>6.0637852086876078</c:v>
                </c:pt>
                <c:pt idx="8">
                  <c:v>6.0753460310886842</c:v>
                </c:pt>
                <c:pt idx="9">
                  <c:v>6.0753460310886842</c:v>
                </c:pt>
                <c:pt idx="10">
                  <c:v>6.0753460310886842</c:v>
                </c:pt>
                <c:pt idx="11">
                  <c:v>6.0753460310886842</c:v>
                </c:pt>
                <c:pt idx="12">
                  <c:v>6.0753460310886842</c:v>
                </c:pt>
                <c:pt idx="13">
                  <c:v>6.0753460310886842</c:v>
                </c:pt>
                <c:pt idx="14">
                  <c:v>6.0753460310886842</c:v>
                </c:pt>
                <c:pt idx="15">
                  <c:v>6.0753460310886842</c:v>
                </c:pt>
                <c:pt idx="16">
                  <c:v>6.0753460310886842</c:v>
                </c:pt>
                <c:pt idx="17">
                  <c:v>6.0402547112774139</c:v>
                </c:pt>
                <c:pt idx="18">
                  <c:v>6.0402547112774139</c:v>
                </c:pt>
                <c:pt idx="19">
                  <c:v>6.0402547112774139</c:v>
                </c:pt>
                <c:pt idx="20">
                  <c:v>6.0402547112774139</c:v>
                </c:pt>
                <c:pt idx="21">
                  <c:v>6.0402547112774139</c:v>
                </c:pt>
                <c:pt idx="22">
                  <c:v>6.0402547112774139</c:v>
                </c:pt>
                <c:pt idx="23">
                  <c:v>6.0402547112774139</c:v>
                </c:pt>
                <c:pt idx="24">
                  <c:v>6.0402547112774139</c:v>
                </c:pt>
                <c:pt idx="25">
                  <c:v>6.0402547112774139</c:v>
                </c:pt>
                <c:pt idx="26">
                  <c:v>6.0402547112774139</c:v>
                </c:pt>
                <c:pt idx="27">
                  <c:v>6.0402547112774139</c:v>
                </c:pt>
                <c:pt idx="28">
                  <c:v>6.0402547112774139</c:v>
                </c:pt>
                <c:pt idx="29">
                  <c:v>6.0402547112774139</c:v>
                </c:pt>
                <c:pt idx="30">
                  <c:v>6.0402547112774139</c:v>
                </c:pt>
                <c:pt idx="31">
                  <c:v>6.0402547112774139</c:v>
                </c:pt>
                <c:pt idx="32">
                  <c:v>6.0282785202306979</c:v>
                </c:pt>
                <c:pt idx="33">
                  <c:v>6.0282785202306979</c:v>
                </c:pt>
                <c:pt idx="34">
                  <c:v>6.0282785202306979</c:v>
                </c:pt>
                <c:pt idx="35">
                  <c:v>6.0282785202306979</c:v>
                </c:pt>
                <c:pt idx="36">
                  <c:v>6.0282785202306979</c:v>
                </c:pt>
                <c:pt idx="37">
                  <c:v>6.0282785202306979</c:v>
                </c:pt>
                <c:pt idx="38">
                  <c:v>6.0282785202306979</c:v>
                </c:pt>
                <c:pt idx="39">
                  <c:v>6.0282785202306979</c:v>
                </c:pt>
                <c:pt idx="40">
                  <c:v>6.0282785202306979</c:v>
                </c:pt>
                <c:pt idx="41">
                  <c:v>6.0282785202306979</c:v>
                </c:pt>
                <c:pt idx="42">
                  <c:v>6.0282785202306979</c:v>
                </c:pt>
                <c:pt idx="43">
                  <c:v>6.0282785202306979</c:v>
                </c:pt>
                <c:pt idx="44">
                  <c:v>6.0282785202306979</c:v>
                </c:pt>
              </c:numCache>
            </c:numRef>
          </c:xVal>
          <c:yVal>
            <c:numRef>
              <c:f>'Q4'!$E$2:$E$46</c:f>
              <c:numCache>
                <c:formatCode>General</c:formatCode>
                <c:ptCount val="45"/>
                <c:pt idx="0">
                  <c:v>2.3978952727983707</c:v>
                </c:pt>
                <c:pt idx="1">
                  <c:v>2.4849066497880004</c:v>
                </c:pt>
                <c:pt idx="2">
                  <c:v>2.4849066497880004</c:v>
                </c:pt>
                <c:pt idx="3">
                  <c:v>2.4849066497880004</c:v>
                </c:pt>
                <c:pt idx="4">
                  <c:v>2.1972245773362196</c:v>
                </c:pt>
                <c:pt idx="5">
                  <c:v>2.3978952727983707</c:v>
                </c:pt>
                <c:pt idx="6">
                  <c:v>2.3978952727983707</c:v>
                </c:pt>
                <c:pt idx="7">
                  <c:v>2.3978952727983707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2.3978952727983707</c:v>
                </c:pt>
                <c:pt idx="13">
                  <c:v>2.3978952727983707</c:v>
                </c:pt>
                <c:pt idx="14">
                  <c:v>2.1972245773362196</c:v>
                </c:pt>
                <c:pt idx="15">
                  <c:v>2.0794415416798357</c:v>
                </c:pt>
                <c:pt idx="16">
                  <c:v>2.0794415416798357</c:v>
                </c:pt>
                <c:pt idx="17">
                  <c:v>2.6390573296152584</c:v>
                </c:pt>
                <c:pt idx="18">
                  <c:v>2.6390573296152584</c:v>
                </c:pt>
                <c:pt idx="19">
                  <c:v>2.6390573296152584</c:v>
                </c:pt>
                <c:pt idx="20">
                  <c:v>2.7725887222397811</c:v>
                </c:pt>
                <c:pt idx="21">
                  <c:v>2.8332133440562162</c:v>
                </c:pt>
                <c:pt idx="22">
                  <c:v>2.7725887222397811</c:v>
                </c:pt>
                <c:pt idx="23">
                  <c:v>2.8332133440562162</c:v>
                </c:pt>
                <c:pt idx="24">
                  <c:v>2.7725887222397811</c:v>
                </c:pt>
                <c:pt idx="25">
                  <c:v>2.7725887222397811</c:v>
                </c:pt>
                <c:pt idx="26">
                  <c:v>2.9957322735539909</c:v>
                </c:pt>
                <c:pt idx="27">
                  <c:v>2.9444389791664403</c:v>
                </c:pt>
                <c:pt idx="28">
                  <c:v>2.9444389791664403</c:v>
                </c:pt>
                <c:pt idx="29">
                  <c:v>3.044522437723423</c:v>
                </c:pt>
                <c:pt idx="30">
                  <c:v>3.1354942159291497</c:v>
                </c:pt>
                <c:pt idx="31">
                  <c:v>3.0910424533583161</c:v>
                </c:pt>
                <c:pt idx="32">
                  <c:v>3.3322045101752038</c:v>
                </c:pt>
                <c:pt idx="33">
                  <c:v>3.2958368660043291</c:v>
                </c:pt>
                <c:pt idx="34">
                  <c:v>3.1354942159291497</c:v>
                </c:pt>
                <c:pt idx="35">
                  <c:v>3.0910424533583161</c:v>
                </c:pt>
                <c:pt idx="36">
                  <c:v>3.044522437723423</c:v>
                </c:pt>
                <c:pt idx="37">
                  <c:v>3.044522437723423</c:v>
                </c:pt>
                <c:pt idx="38">
                  <c:v>3.2188758248682006</c:v>
                </c:pt>
                <c:pt idx="39">
                  <c:v>3.2958368660043291</c:v>
                </c:pt>
                <c:pt idx="40">
                  <c:v>3.2580965380214821</c:v>
                </c:pt>
                <c:pt idx="41">
                  <c:v>3.4339872044851463</c:v>
                </c:pt>
                <c:pt idx="42">
                  <c:v>3.4011973816621555</c:v>
                </c:pt>
                <c:pt idx="43">
                  <c:v>3.4657359027997265</c:v>
                </c:pt>
                <c:pt idx="44">
                  <c:v>3.4339872044851463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3-4DA9-A5BE-30A4ABF64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12456"/>
        <c:axId val="391612784"/>
      </c:scatterChart>
      <c:valAx>
        <c:axId val="39161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12784"/>
        <c:crosses val="autoZero"/>
        <c:crossBetween val="midCat"/>
      </c:valAx>
      <c:valAx>
        <c:axId val="3916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1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9</xdr:row>
      <xdr:rowOff>106680</xdr:rowOff>
    </xdr:from>
    <xdr:to>
      <xdr:col>14</xdr:col>
      <xdr:colOff>99060</xdr:colOff>
      <xdr:row>25</xdr:row>
      <xdr:rowOff>45720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622041</xdr:colOff>
      <xdr:row>13</xdr:row>
      <xdr:rowOff>43542</xdr:rowOff>
    </xdr:from>
    <xdr:to>
      <xdr:col>16</xdr:col>
      <xdr:colOff>450981</xdr:colOff>
      <xdr:row>33</xdr:row>
      <xdr:rowOff>77756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46654</xdr:colOff>
      <xdr:row>11</xdr:row>
      <xdr:rowOff>9331</xdr:rowOff>
    </xdr:from>
    <xdr:ext cx="2185430" cy="2178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Metin kutusu 3"/>
            <xdr:cNvSpPr txBox="1"/>
          </xdr:nvSpPr>
          <xdr:spPr>
            <a:xfrm>
              <a:off x="6997960" y="1976535"/>
              <a:ext cx="2185430" cy="217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400" b="0" i="1">
                        <a:latin typeface="Cambria Math" panose="02040503050406030204" pitchFamily="18" charset="0"/>
                      </a:rPr>
                      <m:t>𝑑</m:t>
                    </m:r>
                    <m:d>
                      <m:dPr>
                        <m:ctrlPr>
                          <a:rPr lang="tr-T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tr-TR" sz="14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d>
                    <m:r>
                      <a:rPr lang="tr-TR" sz="1400" b="0" i="1"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tr-TR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tr-TR" sz="1400" b="0" i="1">
                            <a:latin typeface="Cambria Math" panose="02040503050406030204" pitchFamily="18" charset="0"/>
                          </a:rPr>
                          <m:t>23,3335−0,04855</m:t>
                        </m:r>
                        <m:r>
                          <a:rPr lang="tr-TR" sz="1400" b="0" i="1">
                            <a:latin typeface="Cambria Math" panose="02040503050406030204" pitchFamily="18" charset="0"/>
                          </a:rPr>
                          <m:t>𝑝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Metin kutusu 3"/>
            <xdr:cNvSpPr txBox="1"/>
          </xdr:nvSpPr>
          <xdr:spPr>
            <a:xfrm>
              <a:off x="6997960" y="1976535"/>
              <a:ext cx="2185430" cy="217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tr-TR" sz="1400" b="0" i="0">
                  <a:latin typeface="Cambria Math" panose="02040503050406030204" pitchFamily="18" charset="0"/>
                </a:rPr>
                <a:t>𝑑(𝑝)= 𝑒</a:t>
              </a:r>
              <a:r>
                <a:rPr lang="en-US" sz="1400" b="0" i="0">
                  <a:latin typeface="Cambria Math" panose="02040503050406030204" pitchFamily="18" charset="0"/>
                </a:rPr>
                <a:t>^(</a:t>
              </a:r>
              <a:r>
                <a:rPr lang="tr-TR" sz="1400" b="0" i="0">
                  <a:latin typeface="Cambria Math" panose="02040503050406030204" pitchFamily="18" charset="0"/>
                </a:rPr>
                <a:t>23,3335−0,04855𝑝</a:t>
              </a:r>
              <a:r>
                <a:rPr lang="en-US" sz="1400" b="0" i="0">
                  <a:latin typeface="Cambria Math" panose="02040503050406030204" pitchFamily="18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18</xdr:col>
      <xdr:colOff>423333</xdr:colOff>
      <xdr:row>12</xdr:row>
      <xdr:rowOff>166511</xdr:rowOff>
    </xdr:from>
    <xdr:to>
      <xdr:col>25</xdr:col>
      <xdr:colOff>423334</xdr:colOff>
      <xdr:row>33</xdr:row>
      <xdr:rowOff>14111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sqref="A1:C46"/>
    </sheetView>
  </sheetViews>
  <sheetFormatPr defaultColWidth="8.5" defaultRowHeight="13.8"/>
  <cols>
    <col min="1" max="1" width="9.8984375" bestFit="1" customWidth="1"/>
    <col min="2" max="2" width="17.5" bestFit="1" customWidth="1"/>
    <col min="3" max="3" width="13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45710</v>
      </c>
      <c r="B2" s="2">
        <v>430</v>
      </c>
      <c r="C2" s="3">
        <v>11</v>
      </c>
    </row>
    <row r="3" spans="1:3">
      <c r="A3" s="1">
        <v>45711</v>
      </c>
      <c r="B3" s="2">
        <v>430</v>
      </c>
      <c r="C3" s="3">
        <v>12</v>
      </c>
    </row>
    <row r="4" spans="1:3">
      <c r="A4" s="1">
        <v>45712</v>
      </c>
      <c r="B4" s="2">
        <v>430</v>
      </c>
      <c r="C4" s="3">
        <v>12</v>
      </c>
    </row>
    <row r="5" spans="1:3">
      <c r="A5" s="1">
        <v>45713</v>
      </c>
      <c r="B5" s="2">
        <v>430</v>
      </c>
      <c r="C5" s="3">
        <v>12</v>
      </c>
    </row>
    <row r="6" spans="1:3">
      <c r="A6" s="1">
        <v>45714</v>
      </c>
      <c r="B6" s="2">
        <v>430</v>
      </c>
      <c r="C6" s="3">
        <v>9</v>
      </c>
    </row>
    <row r="7" spans="1:3">
      <c r="A7" s="1">
        <v>45715</v>
      </c>
      <c r="B7" s="2">
        <v>430</v>
      </c>
      <c r="C7" s="3">
        <v>11</v>
      </c>
    </row>
    <row r="8" spans="1:3">
      <c r="A8" s="1">
        <v>45716</v>
      </c>
      <c r="B8" s="2">
        <v>430</v>
      </c>
      <c r="C8" s="3">
        <v>11</v>
      </c>
    </row>
    <row r="9" spans="1:3">
      <c r="A9" s="1">
        <v>45717</v>
      </c>
      <c r="B9" s="2">
        <v>430</v>
      </c>
      <c r="C9" s="3">
        <v>11</v>
      </c>
    </row>
    <row r="10" spans="1:3">
      <c r="A10" s="1">
        <v>45718</v>
      </c>
      <c r="B10" s="2">
        <v>435</v>
      </c>
      <c r="C10" s="3">
        <v>9</v>
      </c>
    </row>
    <row r="11" spans="1:3">
      <c r="A11" s="1">
        <v>45719</v>
      </c>
      <c r="B11" s="2">
        <v>435</v>
      </c>
      <c r="C11" s="3">
        <v>10</v>
      </c>
    </row>
    <row r="12" spans="1:3">
      <c r="A12" s="1">
        <v>45720</v>
      </c>
      <c r="B12" s="2">
        <v>435</v>
      </c>
      <c r="C12" s="3">
        <v>11</v>
      </c>
    </row>
    <row r="13" spans="1:3">
      <c r="A13" s="1">
        <v>45721</v>
      </c>
      <c r="B13" s="2">
        <v>435</v>
      </c>
      <c r="C13" s="3">
        <v>12</v>
      </c>
    </row>
    <row r="14" spans="1:3">
      <c r="A14" s="1">
        <v>45722</v>
      </c>
      <c r="B14" s="2">
        <v>435</v>
      </c>
      <c r="C14" s="3">
        <v>11</v>
      </c>
    </row>
    <row r="15" spans="1:3">
      <c r="A15" s="1">
        <v>45723</v>
      </c>
      <c r="B15" s="2">
        <v>435</v>
      </c>
      <c r="C15" s="3">
        <v>11</v>
      </c>
    </row>
    <row r="16" spans="1:3">
      <c r="A16" s="1">
        <v>45724</v>
      </c>
      <c r="B16" s="2">
        <v>435</v>
      </c>
      <c r="C16" s="3">
        <v>9</v>
      </c>
    </row>
    <row r="17" spans="1:3">
      <c r="A17" s="1">
        <v>45725</v>
      </c>
      <c r="B17" s="2">
        <v>435</v>
      </c>
      <c r="C17" s="3">
        <v>8</v>
      </c>
    </row>
    <row r="18" spans="1:3">
      <c r="A18" s="1">
        <v>45726</v>
      </c>
      <c r="B18" s="2">
        <v>435</v>
      </c>
      <c r="C18" s="3">
        <v>8</v>
      </c>
    </row>
    <row r="19" spans="1:3">
      <c r="A19" s="1">
        <v>45727</v>
      </c>
      <c r="B19" s="2">
        <v>420</v>
      </c>
      <c r="C19" s="3">
        <v>14</v>
      </c>
    </row>
    <row r="20" spans="1:3">
      <c r="A20" s="1">
        <v>45728</v>
      </c>
      <c r="B20" s="2">
        <v>420</v>
      </c>
      <c r="C20" s="3">
        <v>14</v>
      </c>
    </row>
    <row r="21" spans="1:3">
      <c r="A21" s="1">
        <v>45729</v>
      </c>
      <c r="B21" s="2">
        <v>420</v>
      </c>
      <c r="C21" s="3">
        <v>14</v>
      </c>
    </row>
    <row r="22" spans="1:3">
      <c r="A22" s="1">
        <v>45730</v>
      </c>
      <c r="B22" s="2">
        <v>420</v>
      </c>
      <c r="C22" s="3">
        <v>16</v>
      </c>
    </row>
    <row r="23" spans="1:3">
      <c r="A23" s="1">
        <v>45731</v>
      </c>
      <c r="B23" s="2">
        <v>420</v>
      </c>
      <c r="C23" s="3">
        <v>17</v>
      </c>
    </row>
    <row r="24" spans="1:3">
      <c r="A24" s="1">
        <v>45732</v>
      </c>
      <c r="B24" s="2">
        <v>420</v>
      </c>
      <c r="C24" s="3">
        <v>16</v>
      </c>
    </row>
    <row r="25" spans="1:3">
      <c r="A25" s="1">
        <v>45733</v>
      </c>
      <c r="B25" s="2">
        <v>420</v>
      </c>
      <c r="C25" s="3">
        <v>17</v>
      </c>
    </row>
    <row r="26" spans="1:3">
      <c r="A26" s="1">
        <v>45734</v>
      </c>
      <c r="B26" s="2">
        <v>420</v>
      </c>
      <c r="C26" s="3">
        <v>16</v>
      </c>
    </row>
    <row r="27" spans="1:3">
      <c r="A27" s="1">
        <v>45735</v>
      </c>
      <c r="B27" s="2">
        <v>420</v>
      </c>
      <c r="C27" s="3">
        <v>16</v>
      </c>
    </row>
    <row r="28" spans="1:3">
      <c r="A28" s="1">
        <v>45736</v>
      </c>
      <c r="B28" s="2">
        <v>420</v>
      </c>
      <c r="C28" s="3">
        <v>20</v>
      </c>
    </row>
    <row r="29" spans="1:3">
      <c r="A29" s="1">
        <v>45737</v>
      </c>
      <c r="B29" s="2">
        <v>420</v>
      </c>
      <c r="C29" s="3">
        <v>19</v>
      </c>
    </row>
    <row r="30" spans="1:3">
      <c r="A30" s="1">
        <v>45738</v>
      </c>
      <c r="B30" s="2">
        <v>420</v>
      </c>
      <c r="C30" s="3">
        <v>19</v>
      </c>
    </row>
    <row r="31" spans="1:3">
      <c r="A31" s="1">
        <v>45739</v>
      </c>
      <c r="B31" s="2">
        <v>420</v>
      </c>
      <c r="C31" s="3">
        <v>21</v>
      </c>
    </row>
    <row r="32" spans="1:3">
      <c r="A32" s="1">
        <v>45740</v>
      </c>
      <c r="B32" s="2">
        <v>420</v>
      </c>
      <c r="C32" s="3">
        <v>23</v>
      </c>
    </row>
    <row r="33" spans="1:3">
      <c r="A33" s="1">
        <v>45741</v>
      </c>
      <c r="B33" s="2">
        <v>420</v>
      </c>
      <c r="C33" s="3">
        <v>22</v>
      </c>
    </row>
    <row r="34" spans="1:3">
      <c r="A34" s="1">
        <v>45742</v>
      </c>
      <c r="B34" s="2">
        <v>415</v>
      </c>
      <c r="C34" s="3">
        <v>28</v>
      </c>
    </row>
    <row r="35" spans="1:3">
      <c r="A35" s="1">
        <v>45743</v>
      </c>
      <c r="B35" s="2">
        <v>415</v>
      </c>
      <c r="C35" s="3">
        <v>27</v>
      </c>
    </row>
    <row r="36" spans="1:3">
      <c r="A36" s="1">
        <v>45744</v>
      </c>
      <c r="B36" s="2">
        <v>415</v>
      </c>
      <c r="C36" s="3">
        <v>23</v>
      </c>
    </row>
    <row r="37" spans="1:3">
      <c r="A37" s="1">
        <v>45745</v>
      </c>
      <c r="B37" s="2">
        <v>415</v>
      </c>
      <c r="C37" s="3">
        <v>22</v>
      </c>
    </row>
    <row r="38" spans="1:3">
      <c r="A38" s="1">
        <v>45746</v>
      </c>
      <c r="B38" s="2">
        <v>415</v>
      </c>
      <c r="C38" s="3">
        <v>21</v>
      </c>
    </row>
    <row r="39" spans="1:3">
      <c r="A39" s="1">
        <v>45747</v>
      </c>
      <c r="B39" s="2">
        <v>415</v>
      </c>
      <c r="C39" s="3">
        <v>21</v>
      </c>
    </row>
    <row r="40" spans="1:3">
      <c r="A40" s="1">
        <v>45748</v>
      </c>
      <c r="B40" s="2">
        <v>415</v>
      </c>
      <c r="C40" s="3">
        <v>25</v>
      </c>
    </row>
    <row r="41" spans="1:3">
      <c r="A41" s="1">
        <v>45749</v>
      </c>
      <c r="B41" s="2">
        <v>415</v>
      </c>
      <c r="C41" s="3">
        <v>27</v>
      </c>
    </row>
    <row r="42" spans="1:3">
      <c r="A42" s="1">
        <v>45750</v>
      </c>
      <c r="B42" s="2">
        <v>415</v>
      </c>
      <c r="C42" s="3">
        <v>26</v>
      </c>
    </row>
    <row r="43" spans="1:3">
      <c r="A43" s="1">
        <v>45751</v>
      </c>
      <c r="B43" s="2">
        <v>415</v>
      </c>
      <c r="C43" s="3">
        <v>31</v>
      </c>
    </row>
    <row r="44" spans="1:3">
      <c r="A44" s="1">
        <v>45752</v>
      </c>
      <c r="B44" s="2">
        <v>415</v>
      </c>
      <c r="C44" s="3">
        <v>30</v>
      </c>
    </row>
    <row r="45" spans="1:3">
      <c r="A45" s="1">
        <v>45753</v>
      </c>
      <c r="B45" s="2">
        <v>415</v>
      </c>
      <c r="C45" s="3">
        <v>32</v>
      </c>
    </row>
    <row r="46" spans="1:3">
      <c r="A46" s="1">
        <v>45754</v>
      </c>
      <c r="B46" s="2">
        <v>415</v>
      </c>
      <c r="C46" s="3"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workbookViewId="0">
      <selection activeCell="H7" sqref="B1:H7"/>
    </sheetView>
  </sheetViews>
  <sheetFormatPr defaultRowHeight="13.8"/>
  <sheetData>
    <row r="1" spans="2:8">
      <c r="B1" t="s">
        <v>44</v>
      </c>
      <c r="C1">
        <v>20</v>
      </c>
    </row>
    <row r="3" spans="2:8">
      <c r="C3" s="23" t="s">
        <v>6</v>
      </c>
      <c r="D3" s="23" t="s">
        <v>7</v>
      </c>
      <c r="E3" s="23" t="s">
        <v>8</v>
      </c>
      <c r="F3" s="23" t="s">
        <v>9</v>
      </c>
      <c r="G3" s="23" t="s">
        <v>11</v>
      </c>
      <c r="H3" s="24" t="s">
        <v>21</v>
      </c>
    </row>
    <row r="4" spans="2:8">
      <c r="B4" t="s">
        <v>42</v>
      </c>
      <c r="C4">
        <v>425</v>
      </c>
      <c r="D4">
        <v>425</v>
      </c>
      <c r="E4">
        <v>380</v>
      </c>
      <c r="F4">
        <v>420</v>
      </c>
      <c r="G4">
        <v>300</v>
      </c>
      <c r="H4">
        <v>0</v>
      </c>
    </row>
    <row r="5" spans="2:8">
      <c r="B5" t="s">
        <v>28</v>
      </c>
      <c r="C5">
        <v>430.13970678253736</v>
      </c>
      <c r="D5">
        <v>410.16139775515688</v>
      </c>
      <c r="E5">
        <v>389.88188693742904</v>
      </c>
      <c r="F5">
        <v>420.19462860949596</v>
      </c>
      <c r="G5">
        <v>300.05212245216143</v>
      </c>
      <c r="H5">
        <v>0</v>
      </c>
    </row>
    <row r="6" spans="2:8">
      <c r="B6" t="s">
        <v>43</v>
      </c>
      <c r="C6">
        <f>EXP((C5-C4)/$C$1)</f>
        <v>1.2930261697277599</v>
      </c>
      <c r="D6">
        <f t="shared" ref="D6:H6" si="0">EXP((D5-D4)/$C$1)</f>
        <v>0.47619392024446477</v>
      </c>
      <c r="E6">
        <f t="shared" si="0"/>
        <v>1.6390131892659636</v>
      </c>
      <c r="F6">
        <f t="shared" si="0"/>
        <v>1.0097789348143555</v>
      </c>
      <c r="G6">
        <f t="shared" si="0"/>
        <v>1.0026095214975952</v>
      </c>
      <c r="H6">
        <f t="shared" si="0"/>
        <v>1</v>
      </c>
    </row>
    <row r="7" spans="2:8">
      <c r="B7" t="s">
        <v>23</v>
      </c>
      <c r="C7" s="20">
        <f t="shared" ref="C7:H7" si="1">C6/SUM($C$6:$H$6)</f>
        <v>0.20138644246373275</v>
      </c>
      <c r="D7" s="20">
        <f t="shared" si="1"/>
        <v>7.4166325296480498E-2</v>
      </c>
      <c r="E7" s="20">
        <f t="shared" si="1"/>
        <v>0.25527328298924123</v>
      </c>
      <c r="F7" s="20">
        <f t="shared" si="1"/>
        <v>0.15727120774353398</v>
      </c>
      <c r="G7" s="20">
        <f t="shared" si="1"/>
        <v>0.15615458483502898</v>
      </c>
      <c r="H7" s="20">
        <f t="shared" si="1"/>
        <v>0.15574815667198263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7" sqref="B1:I7"/>
    </sheetView>
  </sheetViews>
  <sheetFormatPr defaultRowHeight="13.8"/>
  <cols>
    <col min="6" max="6" width="14.59765625" bestFit="1" customWidth="1"/>
    <col min="7" max="7" width="14.59765625" customWidth="1"/>
  </cols>
  <sheetData>
    <row r="1" spans="1:9">
      <c r="A1" t="s">
        <v>45</v>
      </c>
      <c r="B1" t="s">
        <v>44</v>
      </c>
      <c r="C1">
        <v>20</v>
      </c>
    </row>
    <row r="3" spans="1:9">
      <c r="C3" s="23" t="s">
        <v>6</v>
      </c>
      <c r="D3" s="23" t="s">
        <v>7</v>
      </c>
      <c r="E3" s="23" t="s">
        <v>8</v>
      </c>
      <c r="F3" s="23" t="s">
        <v>9</v>
      </c>
      <c r="G3" s="23" t="s">
        <v>46</v>
      </c>
      <c r="H3" s="23" t="s">
        <v>11</v>
      </c>
      <c r="I3" s="24" t="s">
        <v>21</v>
      </c>
    </row>
    <row r="4" spans="1:9">
      <c r="B4" t="s">
        <v>42</v>
      </c>
      <c r="C4">
        <v>425</v>
      </c>
      <c r="D4">
        <v>425</v>
      </c>
      <c r="E4">
        <v>380</v>
      </c>
      <c r="F4">
        <v>420</v>
      </c>
      <c r="G4">
        <v>460</v>
      </c>
      <c r="H4">
        <v>300</v>
      </c>
      <c r="I4">
        <v>0</v>
      </c>
    </row>
    <row r="5" spans="1:9">
      <c r="B5" t="s">
        <v>28</v>
      </c>
      <c r="C5">
        <v>430.13970678253736</v>
      </c>
      <c r="D5">
        <v>410.16139775515688</v>
      </c>
      <c r="E5">
        <v>389.88188693742904</v>
      </c>
      <c r="F5">
        <v>420.19462860949596</v>
      </c>
      <c r="G5">
        <f>'Q5- DetailedSalesData'!AF3+'Q5- DetailedSalesData'!AG3+'Q5- DetailedSalesData'!AK3</f>
        <v>479.91375766574151</v>
      </c>
      <c r="H5">
        <v>300.05212245216143</v>
      </c>
      <c r="I5">
        <v>0</v>
      </c>
    </row>
    <row r="6" spans="1:9">
      <c r="B6" t="s">
        <v>43</v>
      </c>
      <c r="C6">
        <f>EXP((C5-C4)/$C$1)</f>
        <v>1.2930261697277599</v>
      </c>
      <c r="D6">
        <f t="shared" ref="D6:I6" si="0">EXP((D5-D4)/$C$1)</f>
        <v>0.47619392024446477</v>
      </c>
      <c r="E6">
        <f t="shared" si="0"/>
        <v>1.6390131892659636</v>
      </c>
      <c r="F6">
        <f t="shared" si="0"/>
        <v>1.0097789348143555</v>
      </c>
      <c r="G6">
        <f t="shared" si="0"/>
        <v>2.7065855160120718</v>
      </c>
      <c r="H6">
        <f t="shared" si="0"/>
        <v>1.0026095214975952</v>
      </c>
      <c r="I6">
        <f t="shared" si="0"/>
        <v>1</v>
      </c>
    </row>
    <row r="7" spans="1:9">
      <c r="B7" t="s">
        <v>23</v>
      </c>
      <c r="C7" s="20">
        <f t="shared" ref="C7:I7" si="1">C6/SUM($C$6:$I$6)</f>
        <v>0.1416672300835993</v>
      </c>
      <c r="D7" s="20">
        <f t="shared" si="1"/>
        <v>5.2173014934328299E-2</v>
      </c>
      <c r="E7" s="20">
        <f t="shared" si="1"/>
        <v>0.17957444638779627</v>
      </c>
      <c r="F7" s="20">
        <f t="shared" si="1"/>
        <v>0.110633943876044</v>
      </c>
      <c r="G7" s="20">
        <f t="shared" si="1"/>
        <v>0.29654038101839014</v>
      </c>
      <c r="H7" s="20">
        <f t="shared" si="1"/>
        <v>0.10984844475028095</v>
      </c>
      <c r="I7" s="20">
        <f t="shared" si="1"/>
        <v>0.10956253894956096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workbookViewId="0">
      <selection activeCell="G30" sqref="G30"/>
    </sheetView>
  </sheetViews>
  <sheetFormatPr defaultRowHeight="13.8"/>
  <cols>
    <col min="4" max="4" width="15.09765625" bestFit="1" customWidth="1"/>
  </cols>
  <sheetData>
    <row r="1" spans="2:9">
      <c r="B1" t="s">
        <v>44</v>
      </c>
      <c r="C1">
        <v>20</v>
      </c>
    </row>
    <row r="3" spans="2:9">
      <c r="C3" s="23" t="s">
        <v>6</v>
      </c>
      <c r="D3" s="23" t="s">
        <v>47</v>
      </c>
      <c r="E3" s="23" t="s">
        <v>8</v>
      </c>
      <c r="F3" s="23" t="s">
        <v>9</v>
      </c>
      <c r="G3" s="23" t="s">
        <v>46</v>
      </c>
      <c r="H3" s="23" t="s">
        <v>11</v>
      </c>
      <c r="I3" s="24" t="s">
        <v>21</v>
      </c>
    </row>
    <row r="4" spans="2:9">
      <c r="B4" t="s">
        <v>42</v>
      </c>
      <c r="C4">
        <v>425</v>
      </c>
      <c r="D4">
        <v>425</v>
      </c>
      <c r="E4">
        <v>380</v>
      </c>
      <c r="F4">
        <v>420</v>
      </c>
      <c r="G4">
        <v>460</v>
      </c>
      <c r="H4">
        <v>300</v>
      </c>
      <c r="I4">
        <v>0</v>
      </c>
    </row>
    <row r="5" spans="2:9">
      <c r="B5" t="s">
        <v>28</v>
      </c>
      <c r="C5">
        <v>430.13970678253736</v>
      </c>
      <c r="D5">
        <f>410.161397755157 +'Q5- DetailedSalesData'!AL3</f>
        <v>430.04711146412336</v>
      </c>
      <c r="E5">
        <v>389.88188693742904</v>
      </c>
      <c r="F5">
        <v>420.19462860949596</v>
      </c>
      <c r="G5">
        <f>'Q5- DetailedSalesData'!AF3+'Q5- DetailedSalesData'!AG3+'Q5- DetailedSalesData'!AK3</f>
        <v>479.91375766574151</v>
      </c>
      <c r="H5">
        <v>300.05212245216143</v>
      </c>
      <c r="I5">
        <v>0</v>
      </c>
    </row>
    <row r="6" spans="2:9">
      <c r="B6" t="s">
        <v>43</v>
      </c>
      <c r="C6">
        <f>EXP((C5-C4)/$C$1)</f>
        <v>1.2930261697277599</v>
      </c>
      <c r="D6">
        <f t="shared" ref="D6:I6" si="0">EXP((D5-D4)/$C$1)</f>
        <v>1.2870535977061532</v>
      </c>
      <c r="E6">
        <f t="shared" si="0"/>
        <v>1.6390131892659636</v>
      </c>
      <c r="F6">
        <f t="shared" si="0"/>
        <v>1.0097789348143555</v>
      </c>
      <c r="G6">
        <f t="shared" si="0"/>
        <v>2.7065855160120718</v>
      </c>
      <c r="H6">
        <f t="shared" si="0"/>
        <v>1.0026095214975952</v>
      </c>
      <c r="I6">
        <f t="shared" si="0"/>
        <v>1</v>
      </c>
    </row>
    <row r="7" spans="2:9">
      <c r="B7" t="s">
        <v>23</v>
      </c>
      <c r="C7" s="20">
        <f t="shared" ref="C7:I7" si="1">C6/SUM($C$6:$I$6)</f>
        <v>0.13010841836368664</v>
      </c>
      <c r="D7" s="20">
        <f t="shared" si="1"/>
        <v>0.12950743911246385</v>
      </c>
      <c r="E7" s="20">
        <f t="shared" si="1"/>
        <v>0.16492273607850866</v>
      </c>
      <c r="F7" s="20">
        <f t="shared" si="1"/>
        <v>0.1016071779377254</v>
      </c>
      <c r="G7" s="20">
        <f t="shared" si="1"/>
        <v>0.27234526949175097</v>
      </c>
      <c r="H7" s="20">
        <f t="shared" si="1"/>
        <v>0.10088576869707899</v>
      </c>
      <c r="I7" s="20">
        <f t="shared" si="1"/>
        <v>0.10062319031878551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selection activeCell="C23" sqref="C23"/>
    </sheetView>
  </sheetViews>
  <sheetFormatPr defaultRowHeight="13.8"/>
  <cols>
    <col min="2" max="2" width="15.59765625" bestFit="1" customWidth="1"/>
  </cols>
  <sheetData>
    <row r="1" spans="2:9">
      <c r="B1" s="5" t="s">
        <v>44</v>
      </c>
      <c r="C1">
        <v>20</v>
      </c>
    </row>
    <row r="3" spans="2:9">
      <c r="C3" s="23" t="s">
        <v>6</v>
      </c>
      <c r="D3" s="23" t="s">
        <v>7</v>
      </c>
      <c r="E3" s="23" t="s">
        <v>8</v>
      </c>
      <c r="F3" s="23" t="s">
        <v>9</v>
      </c>
      <c r="G3" s="23" t="s">
        <v>10</v>
      </c>
      <c r="H3" s="23" t="s">
        <v>11</v>
      </c>
      <c r="I3" s="24" t="s">
        <v>21</v>
      </c>
    </row>
    <row r="4" spans="2:9">
      <c r="B4" s="5" t="s">
        <v>42</v>
      </c>
      <c r="C4">
        <v>415</v>
      </c>
      <c r="D4">
        <v>410</v>
      </c>
      <c r="E4">
        <v>372</v>
      </c>
      <c r="F4">
        <v>420</v>
      </c>
      <c r="G4">
        <v>455</v>
      </c>
      <c r="H4">
        <v>310</v>
      </c>
      <c r="I4">
        <v>0</v>
      </c>
    </row>
    <row r="5" spans="2:9">
      <c r="B5" s="5" t="s">
        <v>28</v>
      </c>
      <c r="C5">
        <v>430.13970678253736</v>
      </c>
      <c r="D5">
        <v>410.16139775515688</v>
      </c>
      <c r="E5">
        <v>389.88188693742904</v>
      </c>
      <c r="F5">
        <v>420.19462860949596</v>
      </c>
      <c r="G5">
        <v>459.93544863836104</v>
      </c>
      <c r="H5">
        <v>300.05212245216143</v>
      </c>
      <c r="I5">
        <v>0</v>
      </c>
    </row>
    <row r="6" spans="2:9">
      <c r="B6" s="5" t="s">
        <v>43</v>
      </c>
      <c r="C6">
        <f>EXP((C5-C4)/$C$1)</f>
        <v>2.1318397496020718</v>
      </c>
      <c r="D6">
        <f t="shared" ref="D6:I6" si="0">EXP((D5-D4)/$C$1)</f>
        <v>1.0081025370683865</v>
      </c>
      <c r="E6">
        <f t="shared" si="0"/>
        <v>2.4451203555067504</v>
      </c>
      <c r="F6">
        <f t="shared" si="0"/>
        <v>1.0097789348143555</v>
      </c>
      <c r="G6">
        <f t="shared" si="0"/>
        <v>1.279887818018977</v>
      </c>
      <c r="H6">
        <f t="shared" si="0"/>
        <v>0.60811341450810408</v>
      </c>
      <c r="I6">
        <f t="shared" si="0"/>
        <v>1</v>
      </c>
    </row>
    <row r="7" spans="2:9">
      <c r="B7" s="5" t="s">
        <v>23</v>
      </c>
      <c r="C7" s="20">
        <f>C6/SUM($C$6:$I$6)</f>
        <v>0.22481019589001131</v>
      </c>
      <c r="D7" s="20">
        <f t="shared" ref="D7:I7" si="1">D6/SUM($C$6:$I$6)</f>
        <v>0.10630805100517725</v>
      </c>
      <c r="E7" s="20">
        <f t="shared" si="1"/>
        <v>0.25784676648361171</v>
      </c>
      <c r="F7" s="20">
        <f t="shared" si="1"/>
        <v>0.10648483319799039</v>
      </c>
      <c r="G7" s="20">
        <f t="shared" si="1"/>
        <v>0.13496878981630456</v>
      </c>
      <c r="H7" s="20">
        <f t="shared" si="1"/>
        <v>6.4127754379487839E-2</v>
      </c>
      <c r="I7" s="20">
        <f t="shared" si="1"/>
        <v>0.10545360922741696</v>
      </c>
    </row>
    <row r="9" spans="2:9">
      <c r="B9" s="26" t="s">
        <v>48</v>
      </c>
      <c r="C9">
        <f>100*C7</f>
        <v>22.481019589001132</v>
      </c>
      <c r="D9">
        <f t="shared" ref="D9:I9" si="2">100*D7</f>
        <v>10.630805100517724</v>
      </c>
      <c r="E9">
        <f t="shared" si="2"/>
        <v>25.78467664836117</v>
      </c>
      <c r="F9">
        <f t="shared" si="2"/>
        <v>10.648483319799039</v>
      </c>
      <c r="G9">
        <f t="shared" si="2"/>
        <v>13.496878981630456</v>
      </c>
      <c r="H9">
        <f t="shared" si="2"/>
        <v>6.4127754379487838</v>
      </c>
      <c r="I9">
        <f t="shared" si="2"/>
        <v>10.545360922741697</v>
      </c>
    </row>
    <row r="10" spans="2:9">
      <c r="B10" s="25"/>
    </row>
    <row r="11" spans="2:9">
      <c r="B11" s="26" t="s">
        <v>49</v>
      </c>
      <c r="C11">
        <f>ROUND(C9,0)</f>
        <v>22</v>
      </c>
      <c r="D11">
        <f t="shared" ref="D11:I11" si="3">ROUND(D9,0)</f>
        <v>11</v>
      </c>
      <c r="E11">
        <f t="shared" si="3"/>
        <v>26</v>
      </c>
      <c r="F11">
        <f t="shared" si="3"/>
        <v>11</v>
      </c>
      <c r="G11">
        <f t="shared" si="3"/>
        <v>13</v>
      </c>
      <c r="H11">
        <f t="shared" si="3"/>
        <v>6</v>
      </c>
      <c r="I11">
        <f t="shared" si="3"/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D1" workbookViewId="0">
      <selection activeCell="J33" sqref="J33"/>
    </sheetView>
  </sheetViews>
  <sheetFormatPr defaultRowHeight="13.8"/>
  <cols>
    <col min="1" max="1" width="9.8984375" bestFit="1" customWidth="1"/>
    <col min="10" max="10" width="11.8984375" bestFit="1" customWidth="1"/>
  </cols>
  <sheetData>
    <row r="1" spans="1:14">
      <c r="A1" t="s">
        <v>0</v>
      </c>
      <c r="B1" t="s">
        <v>1</v>
      </c>
      <c r="C1" t="s">
        <v>2</v>
      </c>
      <c r="D1" t="s">
        <v>63</v>
      </c>
      <c r="E1" s="17" t="s">
        <v>55</v>
      </c>
      <c r="F1" s="17" t="s">
        <v>56</v>
      </c>
    </row>
    <row r="2" spans="1:14">
      <c r="A2" s="1">
        <v>45710</v>
      </c>
      <c r="B2" s="2">
        <v>430</v>
      </c>
      <c r="C2" s="3">
        <v>11</v>
      </c>
      <c r="D2" s="4">
        <f>$E$2+($F$2*B2) -C2</f>
        <v>1.1459119496854555</v>
      </c>
      <c r="E2">
        <f>INTERCEPT(C2:C46,B2:B46)</f>
        <v>355.33459119496808</v>
      </c>
      <c r="F2">
        <f>SLOPE(C2:C46,B2:B46)</f>
        <v>-0.79811320754716886</v>
      </c>
    </row>
    <row r="3" spans="1:14">
      <c r="A3" s="1">
        <v>45711</v>
      </c>
      <c r="B3" s="2">
        <v>430</v>
      </c>
      <c r="C3" s="3">
        <v>12</v>
      </c>
      <c r="D3" s="4">
        <f t="shared" ref="D3:D46" si="0">$E$2+($F$2*B3) -C3</f>
        <v>0.14591194968545551</v>
      </c>
    </row>
    <row r="4" spans="1:14">
      <c r="A4" s="1">
        <v>45712</v>
      </c>
      <c r="B4" s="2">
        <v>430</v>
      </c>
      <c r="C4" s="3">
        <v>12</v>
      </c>
      <c r="D4" s="4">
        <f t="shared" si="0"/>
        <v>0.14591194968545551</v>
      </c>
    </row>
    <row r="5" spans="1:14">
      <c r="A5" s="1">
        <v>45713</v>
      </c>
      <c r="B5" s="2">
        <v>430</v>
      </c>
      <c r="C5" s="3">
        <v>12</v>
      </c>
      <c r="D5" s="4">
        <f t="shared" si="0"/>
        <v>0.14591194968545551</v>
      </c>
    </row>
    <row r="6" spans="1:14">
      <c r="A6" s="1">
        <v>45714</v>
      </c>
      <c r="B6" s="2">
        <v>430</v>
      </c>
      <c r="C6" s="3">
        <v>9</v>
      </c>
      <c r="D6" s="4">
        <f t="shared" si="0"/>
        <v>3.1459119496854555</v>
      </c>
    </row>
    <row r="7" spans="1:14">
      <c r="A7" s="1">
        <v>45715</v>
      </c>
      <c r="B7" s="2">
        <v>430</v>
      </c>
      <c r="C7" s="3">
        <v>11</v>
      </c>
      <c r="D7" s="4">
        <f t="shared" si="0"/>
        <v>1.1459119496854555</v>
      </c>
    </row>
    <row r="8" spans="1:14">
      <c r="A8" s="1">
        <v>45716</v>
      </c>
      <c r="B8" s="2">
        <v>430</v>
      </c>
      <c r="C8" s="3">
        <v>11</v>
      </c>
      <c r="D8" s="4">
        <f t="shared" si="0"/>
        <v>1.1459119496854555</v>
      </c>
    </row>
    <row r="9" spans="1:14">
      <c r="A9" s="1">
        <v>45717</v>
      </c>
      <c r="B9" s="2">
        <v>430</v>
      </c>
      <c r="C9" s="3">
        <v>11</v>
      </c>
      <c r="D9" s="4">
        <f t="shared" si="0"/>
        <v>1.1459119496854555</v>
      </c>
      <c r="H9" s="28" t="s">
        <v>57</v>
      </c>
      <c r="I9" s="28"/>
      <c r="J9" s="28"/>
      <c r="K9" s="28"/>
      <c r="L9" s="28"/>
      <c r="M9" s="28"/>
      <c r="N9" s="28"/>
    </row>
    <row r="10" spans="1:14">
      <c r="A10" s="1">
        <v>45718</v>
      </c>
      <c r="B10" s="2">
        <v>435</v>
      </c>
      <c r="C10" s="3">
        <v>9</v>
      </c>
      <c r="D10" s="4">
        <f t="shared" si="0"/>
        <v>-0.84465408805039033</v>
      </c>
    </row>
    <row r="11" spans="1:14">
      <c r="A11" s="1">
        <v>45719</v>
      </c>
      <c r="B11" s="2">
        <v>435</v>
      </c>
      <c r="C11" s="3">
        <v>10</v>
      </c>
      <c r="D11" s="4">
        <f t="shared" si="0"/>
        <v>-1.8446540880503903</v>
      </c>
    </row>
    <row r="12" spans="1:14">
      <c r="A12" s="1">
        <v>45720</v>
      </c>
      <c r="B12" s="2">
        <v>435</v>
      </c>
      <c r="C12" s="3">
        <v>11</v>
      </c>
      <c r="D12" s="4">
        <f t="shared" si="0"/>
        <v>-2.8446540880503903</v>
      </c>
    </row>
    <row r="13" spans="1:14">
      <c r="A13" s="1">
        <v>45721</v>
      </c>
      <c r="B13" s="2">
        <v>435</v>
      </c>
      <c r="C13" s="3">
        <v>12</v>
      </c>
      <c r="D13" s="4">
        <f t="shared" si="0"/>
        <v>-3.8446540880503903</v>
      </c>
    </row>
    <row r="14" spans="1:14">
      <c r="A14" s="1">
        <v>45722</v>
      </c>
      <c r="B14" s="2">
        <v>435</v>
      </c>
      <c r="C14" s="3">
        <v>11</v>
      </c>
      <c r="D14" s="4">
        <f t="shared" si="0"/>
        <v>-2.8446540880503903</v>
      </c>
    </row>
    <row r="15" spans="1:14">
      <c r="A15" s="1">
        <v>45723</v>
      </c>
      <c r="B15" s="2">
        <v>435</v>
      </c>
      <c r="C15" s="3">
        <v>11</v>
      </c>
      <c r="D15" s="4">
        <f t="shared" si="0"/>
        <v>-2.8446540880503903</v>
      </c>
    </row>
    <row r="16" spans="1:14">
      <c r="A16" s="1">
        <v>45724</v>
      </c>
      <c r="B16" s="2">
        <v>435</v>
      </c>
      <c r="C16" s="3">
        <v>9</v>
      </c>
      <c r="D16" s="4">
        <f t="shared" si="0"/>
        <v>-0.84465408805039033</v>
      </c>
    </row>
    <row r="17" spans="1:10">
      <c r="A17" s="1">
        <v>45725</v>
      </c>
      <c r="B17" s="2">
        <v>435</v>
      </c>
      <c r="C17" s="3">
        <v>8</v>
      </c>
      <c r="D17" s="4">
        <f t="shared" si="0"/>
        <v>0.15534591194960967</v>
      </c>
    </row>
    <row r="18" spans="1:10">
      <c r="A18" s="1">
        <v>45726</v>
      </c>
      <c r="B18" s="2">
        <v>435</v>
      </c>
      <c r="C18" s="3">
        <v>8</v>
      </c>
      <c r="D18" s="4">
        <f t="shared" si="0"/>
        <v>0.15534591194960967</v>
      </c>
    </row>
    <row r="19" spans="1:10">
      <c r="A19" s="1">
        <v>45727</v>
      </c>
      <c r="B19" s="2">
        <v>420</v>
      </c>
      <c r="C19" s="3">
        <v>14</v>
      </c>
      <c r="D19" s="4">
        <f t="shared" si="0"/>
        <v>6.1270440251571472</v>
      </c>
    </row>
    <row r="20" spans="1:10">
      <c r="A20" s="1">
        <v>45728</v>
      </c>
      <c r="B20" s="2">
        <v>420</v>
      </c>
      <c r="C20" s="3">
        <v>14</v>
      </c>
      <c r="D20" s="4">
        <f t="shared" si="0"/>
        <v>6.1270440251571472</v>
      </c>
    </row>
    <row r="21" spans="1:10">
      <c r="A21" s="1">
        <v>45729</v>
      </c>
      <c r="B21" s="2">
        <v>420</v>
      </c>
      <c r="C21" s="3">
        <v>14</v>
      </c>
      <c r="D21" s="4">
        <f t="shared" si="0"/>
        <v>6.1270440251571472</v>
      </c>
    </row>
    <row r="22" spans="1:10">
      <c r="A22" s="1">
        <v>45730</v>
      </c>
      <c r="B22" s="2">
        <v>420</v>
      </c>
      <c r="C22" s="3">
        <v>16</v>
      </c>
      <c r="D22" s="4">
        <f t="shared" si="0"/>
        <v>4.1270440251571472</v>
      </c>
    </row>
    <row r="23" spans="1:10">
      <c r="A23" s="1">
        <v>45731</v>
      </c>
      <c r="B23" s="2">
        <v>420</v>
      </c>
      <c r="C23" s="3">
        <v>17</v>
      </c>
      <c r="D23" s="4">
        <f t="shared" si="0"/>
        <v>3.1270440251571472</v>
      </c>
    </row>
    <row r="24" spans="1:10">
      <c r="A24" s="1">
        <v>45732</v>
      </c>
      <c r="B24" s="2">
        <v>420</v>
      </c>
      <c r="C24" s="3">
        <v>16</v>
      </c>
      <c r="D24" s="4">
        <f t="shared" si="0"/>
        <v>4.1270440251571472</v>
      </c>
    </row>
    <row r="25" spans="1:10">
      <c r="A25" s="1">
        <v>45733</v>
      </c>
      <c r="B25" s="2">
        <v>420</v>
      </c>
      <c r="C25" s="3">
        <v>17</v>
      </c>
      <c r="D25" s="4">
        <f t="shared" si="0"/>
        <v>3.1270440251571472</v>
      </c>
    </row>
    <row r="26" spans="1:10">
      <c r="A26" s="1">
        <v>45734</v>
      </c>
      <c r="B26" s="2">
        <v>420</v>
      </c>
      <c r="C26" s="3">
        <v>16</v>
      </c>
      <c r="D26" s="4">
        <f t="shared" si="0"/>
        <v>4.1270440251571472</v>
      </c>
    </row>
    <row r="27" spans="1:10">
      <c r="A27" s="1">
        <v>45735</v>
      </c>
      <c r="B27" s="2">
        <v>420</v>
      </c>
      <c r="C27" s="3">
        <v>16</v>
      </c>
      <c r="D27" s="4">
        <f t="shared" si="0"/>
        <v>4.1270440251571472</v>
      </c>
    </row>
    <row r="28" spans="1:10">
      <c r="A28" s="1">
        <v>45736</v>
      </c>
      <c r="B28" s="2">
        <v>420</v>
      </c>
      <c r="C28" s="3">
        <v>20</v>
      </c>
      <c r="D28" s="4">
        <f t="shared" si="0"/>
        <v>0.12704402515714719</v>
      </c>
    </row>
    <row r="29" spans="1:10">
      <c r="A29" s="1">
        <v>45737</v>
      </c>
      <c r="B29" s="2">
        <v>420</v>
      </c>
      <c r="C29" s="3">
        <v>19</v>
      </c>
      <c r="D29" s="4">
        <f t="shared" si="0"/>
        <v>1.1270440251571472</v>
      </c>
      <c r="H29" t="s">
        <v>58</v>
      </c>
    </row>
    <row r="30" spans="1:10">
      <c r="A30" s="1">
        <v>45738</v>
      </c>
      <c r="B30" s="2">
        <v>420</v>
      </c>
      <c r="C30" s="3">
        <v>19</v>
      </c>
      <c r="D30" s="4">
        <f t="shared" si="0"/>
        <v>1.1270440251571472</v>
      </c>
      <c r="G30" t="s">
        <v>61</v>
      </c>
      <c r="H30" t="s">
        <v>59</v>
      </c>
      <c r="I30" t="s">
        <v>60</v>
      </c>
      <c r="J30" t="s">
        <v>62</v>
      </c>
    </row>
    <row r="31" spans="1:10">
      <c r="A31" s="1">
        <v>45739</v>
      </c>
      <c r="B31" s="2">
        <v>420</v>
      </c>
      <c r="C31" s="3">
        <v>21</v>
      </c>
      <c r="D31" s="4">
        <f t="shared" si="0"/>
        <v>-0.87295597484285281</v>
      </c>
      <c r="G31">
        <f>_xlfn.STDEV.S(D2:D46)</f>
        <v>3.4614453301453296</v>
      </c>
      <c r="H31">
        <v>450</v>
      </c>
      <c r="I31">
        <f>E2+H31*F2</f>
        <v>-3.8163522012579278</v>
      </c>
      <c r="J31">
        <f>ROUND(1.96*G31+I31,0)</f>
        <v>3</v>
      </c>
    </row>
    <row r="32" spans="1:10">
      <c r="A32" s="1">
        <v>45740</v>
      </c>
      <c r="B32" s="2">
        <v>420</v>
      </c>
      <c r="C32" s="3">
        <v>23</v>
      </c>
      <c r="D32" s="4">
        <f t="shared" si="0"/>
        <v>-2.8729559748428528</v>
      </c>
      <c r="J32">
        <f>1.96*G31+I31</f>
        <v>2.9680806458269178</v>
      </c>
    </row>
    <row r="33" spans="1:4">
      <c r="A33" s="1">
        <v>45741</v>
      </c>
      <c r="B33" s="2">
        <v>420</v>
      </c>
      <c r="C33" s="3">
        <v>22</v>
      </c>
      <c r="D33" s="4">
        <f t="shared" si="0"/>
        <v>-1.8729559748428528</v>
      </c>
    </row>
    <row r="34" spans="1:4">
      <c r="A34" s="1">
        <v>45742</v>
      </c>
      <c r="B34" s="2">
        <v>415</v>
      </c>
      <c r="C34" s="3">
        <v>28</v>
      </c>
      <c r="D34" s="4">
        <f t="shared" si="0"/>
        <v>-3.882389937107007</v>
      </c>
    </row>
    <row r="35" spans="1:4">
      <c r="A35" s="1">
        <v>45743</v>
      </c>
      <c r="B35" s="2">
        <v>415</v>
      </c>
      <c r="C35" s="3">
        <v>27</v>
      </c>
      <c r="D35" s="4">
        <f t="shared" si="0"/>
        <v>-2.882389937107007</v>
      </c>
    </row>
    <row r="36" spans="1:4">
      <c r="A36" s="1">
        <v>45744</v>
      </c>
      <c r="B36" s="2">
        <v>415</v>
      </c>
      <c r="C36" s="3">
        <v>23</v>
      </c>
      <c r="D36" s="4">
        <f t="shared" si="0"/>
        <v>1.117610062892993</v>
      </c>
    </row>
    <row r="37" spans="1:4">
      <c r="A37" s="1">
        <v>45745</v>
      </c>
      <c r="B37" s="2">
        <v>415</v>
      </c>
      <c r="C37" s="3">
        <v>22</v>
      </c>
      <c r="D37" s="4">
        <f t="shared" si="0"/>
        <v>2.117610062892993</v>
      </c>
    </row>
    <row r="38" spans="1:4">
      <c r="A38" s="1">
        <v>45746</v>
      </c>
      <c r="B38" s="2">
        <v>415</v>
      </c>
      <c r="C38" s="3">
        <v>21</v>
      </c>
      <c r="D38" s="4">
        <f t="shared" si="0"/>
        <v>3.117610062892993</v>
      </c>
    </row>
    <row r="39" spans="1:4">
      <c r="A39" s="1">
        <v>45747</v>
      </c>
      <c r="B39" s="2">
        <v>415</v>
      </c>
      <c r="C39" s="3">
        <v>21</v>
      </c>
      <c r="D39" s="4">
        <f t="shared" si="0"/>
        <v>3.117610062892993</v>
      </c>
    </row>
    <row r="40" spans="1:4">
      <c r="A40" s="1">
        <v>45748</v>
      </c>
      <c r="B40" s="2">
        <v>415</v>
      </c>
      <c r="C40" s="3">
        <v>25</v>
      </c>
      <c r="D40" s="4">
        <f t="shared" si="0"/>
        <v>-0.88238993710700697</v>
      </c>
    </row>
    <row r="41" spans="1:4">
      <c r="A41" s="1">
        <v>45749</v>
      </c>
      <c r="B41" s="2">
        <v>415</v>
      </c>
      <c r="C41" s="3">
        <v>27</v>
      </c>
      <c r="D41" s="4">
        <f t="shared" si="0"/>
        <v>-2.882389937107007</v>
      </c>
    </row>
    <row r="42" spans="1:4">
      <c r="A42" s="1">
        <v>45750</v>
      </c>
      <c r="B42" s="2">
        <v>415</v>
      </c>
      <c r="C42" s="3">
        <v>26</v>
      </c>
      <c r="D42" s="4">
        <f t="shared" si="0"/>
        <v>-1.882389937107007</v>
      </c>
    </row>
    <row r="43" spans="1:4">
      <c r="A43" s="1">
        <v>45751</v>
      </c>
      <c r="B43" s="2">
        <v>415</v>
      </c>
      <c r="C43" s="3">
        <v>31</v>
      </c>
      <c r="D43" s="4">
        <f t="shared" si="0"/>
        <v>-6.882389937107007</v>
      </c>
    </row>
    <row r="44" spans="1:4">
      <c r="A44" s="1">
        <v>45752</v>
      </c>
      <c r="B44" s="2">
        <v>415</v>
      </c>
      <c r="C44" s="3">
        <v>30</v>
      </c>
      <c r="D44" s="4">
        <f t="shared" si="0"/>
        <v>-5.882389937107007</v>
      </c>
    </row>
    <row r="45" spans="1:4">
      <c r="A45" s="1">
        <v>45753</v>
      </c>
      <c r="B45" s="2">
        <v>415</v>
      </c>
      <c r="C45" s="3">
        <v>32</v>
      </c>
      <c r="D45" s="4">
        <f t="shared" si="0"/>
        <v>-7.882389937107007</v>
      </c>
    </row>
    <row r="46" spans="1:4">
      <c r="A46" s="1">
        <v>45754</v>
      </c>
      <c r="B46" s="2">
        <v>415</v>
      </c>
      <c r="C46" s="3">
        <v>31</v>
      </c>
      <c r="D46" s="4">
        <f t="shared" si="0"/>
        <v>-6.882389937107007</v>
      </c>
    </row>
  </sheetData>
  <mergeCells count="1">
    <mergeCell ref="H9:N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46"/>
  <sheetViews>
    <sheetView zoomScale="58" workbookViewId="0">
      <selection activeCell="G13" sqref="G13"/>
    </sheetView>
  </sheetViews>
  <sheetFormatPr defaultRowHeight="13.8"/>
  <cols>
    <col min="1" max="1" width="9.8984375" bestFit="1" customWidth="1"/>
    <col min="3" max="3" width="13" bestFit="1" customWidth="1"/>
    <col min="4" max="4" width="16" bestFit="1" customWidth="1"/>
    <col min="5" max="5" width="17.8984375" bestFit="1" customWidth="1"/>
    <col min="7" max="7" width="18.296875" bestFit="1" customWidth="1"/>
  </cols>
  <sheetData>
    <row r="1" spans="4:11">
      <c r="G1" s="17" t="s">
        <v>51</v>
      </c>
      <c r="J1" s="17" t="s">
        <v>55</v>
      </c>
      <c r="K1" s="17" t="s">
        <v>56</v>
      </c>
    </row>
    <row r="2" spans="4:11">
      <c r="D2" s="4"/>
      <c r="E2" s="4"/>
      <c r="G2">
        <v>275</v>
      </c>
      <c r="J2">
        <v>355.33459119496808</v>
      </c>
      <c r="K2">
        <v>-0.79811320754716886</v>
      </c>
    </row>
    <row r="3" spans="4:11">
      <c r="D3" s="4"/>
      <c r="E3" s="4"/>
    </row>
    <row r="4" spans="4:11">
      <c r="D4" s="4"/>
      <c r="E4" s="4"/>
    </row>
    <row r="5" spans="4:11">
      <c r="D5" s="4"/>
      <c r="E5" s="4"/>
      <c r="G5" s="17" t="s">
        <v>64</v>
      </c>
    </row>
    <row r="6" spans="4:11">
      <c r="D6" s="4"/>
      <c r="E6" s="4"/>
      <c r="G6">
        <v>394.48414097960807</v>
      </c>
    </row>
    <row r="7" spans="4:11">
      <c r="D7" s="4"/>
      <c r="E7" s="4"/>
    </row>
    <row r="8" spans="4:11">
      <c r="D8" s="4"/>
      <c r="E8" s="4"/>
      <c r="G8" s="17" t="s">
        <v>65</v>
      </c>
    </row>
    <row r="9" spans="4:11">
      <c r="D9" s="4"/>
      <c r="E9" s="4"/>
      <c r="G9">
        <f>G12*(4*G6/5 - 275)</f>
        <v>1643.4447517792405</v>
      </c>
    </row>
    <row r="10" spans="4:11">
      <c r="D10" s="4"/>
      <c r="E10" s="4"/>
    </row>
    <row r="11" spans="4:11">
      <c r="D11" s="4"/>
      <c r="E11" s="4"/>
      <c r="G11" s="17" t="s">
        <v>48</v>
      </c>
    </row>
    <row r="12" spans="4:11">
      <c r="D12" s="4"/>
      <c r="E12" s="4"/>
      <c r="G12">
        <f>J2+G6*K2</f>
        <v>40.491588111243516</v>
      </c>
    </row>
    <row r="13" spans="4:11">
      <c r="D13" s="4"/>
      <c r="E13" s="4"/>
    </row>
    <row r="14" spans="4:11">
      <c r="D14" s="4"/>
      <c r="E14" s="4"/>
    </row>
    <row r="15" spans="4:11">
      <c r="D15" s="4"/>
      <c r="E15" s="4"/>
    </row>
    <row r="16" spans="4:11">
      <c r="D16" s="4"/>
      <c r="E16" s="4"/>
    </row>
    <row r="17" spans="4:5">
      <c r="D17" s="4"/>
      <c r="E17" s="4"/>
    </row>
    <row r="18" spans="4:5">
      <c r="D18" s="4"/>
      <c r="E18" s="4"/>
    </row>
    <row r="19" spans="4:5">
      <c r="D19" s="4"/>
      <c r="E19" s="4"/>
    </row>
    <row r="20" spans="4:5">
      <c r="D20" s="4"/>
      <c r="E20" s="4"/>
    </row>
    <row r="21" spans="4:5">
      <c r="D21" s="4"/>
      <c r="E21" s="4"/>
    </row>
    <row r="22" spans="4:5">
      <c r="D22" s="4"/>
      <c r="E22" s="4"/>
    </row>
    <row r="23" spans="4:5">
      <c r="D23" s="4"/>
      <c r="E23" s="4"/>
    </row>
    <row r="24" spans="4:5">
      <c r="D24" s="4"/>
      <c r="E24" s="4"/>
    </row>
    <row r="25" spans="4:5">
      <c r="D25" s="4"/>
      <c r="E25" s="4"/>
    </row>
    <row r="26" spans="4:5">
      <c r="D26" s="4"/>
      <c r="E26" s="4"/>
    </row>
    <row r="27" spans="4:5">
      <c r="D27" s="4"/>
      <c r="E27" s="4"/>
    </row>
    <row r="28" spans="4:5">
      <c r="D28" s="4"/>
      <c r="E28" s="4"/>
    </row>
    <row r="29" spans="4:5">
      <c r="D29" s="4"/>
      <c r="E29" s="4"/>
    </row>
    <row r="30" spans="4:5">
      <c r="D30" s="4"/>
      <c r="E30" s="4"/>
    </row>
    <row r="31" spans="4:5">
      <c r="D31" s="4"/>
      <c r="E31" s="4"/>
    </row>
    <row r="32" spans="4:5">
      <c r="D32" s="4"/>
      <c r="E32" s="4"/>
    </row>
    <row r="33" spans="4:5">
      <c r="D33" s="4"/>
      <c r="E33" s="4"/>
    </row>
    <row r="34" spans="4:5">
      <c r="D34" s="4"/>
      <c r="E34" s="4"/>
    </row>
    <row r="35" spans="4:5">
      <c r="D35" s="4"/>
      <c r="E35" s="4"/>
    </row>
    <row r="36" spans="4:5">
      <c r="D36" s="4"/>
      <c r="E36" s="4"/>
    </row>
    <row r="37" spans="4:5">
      <c r="D37" s="4"/>
      <c r="E37" s="4"/>
    </row>
    <row r="38" spans="4:5">
      <c r="D38" s="4"/>
      <c r="E38" s="4"/>
    </row>
    <row r="39" spans="4:5">
      <c r="D39" s="4"/>
      <c r="E39" s="4"/>
    </row>
    <row r="40" spans="4:5">
      <c r="D40" s="4"/>
      <c r="E40" s="4"/>
    </row>
    <row r="41" spans="4:5">
      <c r="D41" s="4"/>
      <c r="E41" s="4"/>
    </row>
    <row r="42" spans="4:5">
      <c r="D42" s="4"/>
      <c r="E42" s="4"/>
    </row>
    <row r="43" spans="4:5">
      <c r="D43" s="4"/>
      <c r="E43" s="4"/>
    </row>
    <row r="44" spans="4:5">
      <c r="D44" s="4"/>
      <c r="E44" s="4"/>
    </row>
    <row r="45" spans="4:5">
      <c r="D45" s="4"/>
      <c r="E45" s="4"/>
    </row>
    <row r="46" spans="4:5">
      <c r="D46" s="4"/>
      <c r="E4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opLeftCell="G1" zoomScale="54" zoomScaleNormal="127" workbookViewId="0">
      <selection activeCell="G24" sqref="G24"/>
    </sheetView>
  </sheetViews>
  <sheetFormatPr defaultRowHeight="13.8"/>
  <cols>
    <col min="1" max="1" width="9.8984375" bestFit="1" customWidth="1"/>
    <col min="5" max="5" width="11.09765625" bestFit="1" customWidth="1"/>
    <col min="22" max="22" width="12.19921875" bestFit="1" customWidth="1"/>
  </cols>
  <sheetData>
    <row r="1" spans="1:22">
      <c r="A1" t="s">
        <v>0</v>
      </c>
      <c r="B1" t="s">
        <v>1</v>
      </c>
      <c r="C1" t="s">
        <v>2</v>
      </c>
      <c r="D1" t="s">
        <v>69</v>
      </c>
      <c r="E1" t="s">
        <v>66</v>
      </c>
      <c r="G1" s="17" t="s">
        <v>55</v>
      </c>
      <c r="H1" s="17" t="s">
        <v>56</v>
      </c>
      <c r="T1" s="17" t="s">
        <v>55</v>
      </c>
      <c r="U1" t="s">
        <v>56</v>
      </c>
      <c r="V1" s="17" t="s">
        <v>70</v>
      </c>
    </row>
    <row r="2" spans="1:22">
      <c r="A2" s="1">
        <v>45710</v>
      </c>
      <c r="B2" s="2">
        <v>430</v>
      </c>
      <c r="C2" s="3">
        <v>11</v>
      </c>
      <c r="D2">
        <f>LN(B2)</f>
        <v>6.0637852086876078</v>
      </c>
      <c r="E2">
        <f>LN(C2)</f>
        <v>2.3978952727983707</v>
      </c>
      <c r="G2">
        <f>INTERCEPT(E2:E46,B2:B46)</f>
        <v>23.333459483111273</v>
      </c>
      <c r="H2">
        <f>SLOPE(E2:E46,B2:B46)</f>
        <v>-4.8553631421251929E-2</v>
      </c>
      <c r="T2">
        <f>INTERCEPT(E2:E46,D2:D46)</f>
        <v>127.68830024083363</v>
      </c>
      <c r="U2">
        <f>SLOPE(E2:E46,D2:D46)</f>
        <v>-20.652990414577896</v>
      </c>
    </row>
    <row r="3" spans="1:22">
      <c r="A3" s="1">
        <v>45711</v>
      </c>
      <c r="B3" s="2">
        <v>430</v>
      </c>
      <c r="C3" s="3">
        <v>12</v>
      </c>
      <c r="D3">
        <f>LN(B3)</f>
        <v>6.0637852086876078</v>
      </c>
      <c r="E3">
        <f t="shared" ref="E3:E46" si="0">LN(C3)</f>
        <v>2.4849066497880004</v>
      </c>
    </row>
    <row r="4" spans="1:22">
      <c r="A4" s="1">
        <v>45712</v>
      </c>
      <c r="B4" s="2">
        <v>430</v>
      </c>
      <c r="C4" s="3">
        <v>12</v>
      </c>
      <c r="D4">
        <f t="shared" ref="D4:D46" si="1">LN(B4)</f>
        <v>6.0637852086876078</v>
      </c>
      <c r="E4">
        <f t="shared" si="0"/>
        <v>2.4849066497880004</v>
      </c>
    </row>
    <row r="5" spans="1:22">
      <c r="A5" s="1">
        <v>45713</v>
      </c>
      <c r="B5" s="2">
        <v>430</v>
      </c>
      <c r="C5" s="3">
        <v>12</v>
      </c>
      <c r="D5">
        <f t="shared" si="1"/>
        <v>6.0637852086876078</v>
      </c>
      <c r="E5">
        <f t="shared" si="0"/>
        <v>2.4849066497880004</v>
      </c>
    </row>
    <row r="6" spans="1:22">
      <c r="A6" s="1">
        <v>45714</v>
      </c>
      <c r="B6" s="2">
        <v>430</v>
      </c>
      <c r="C6" s="3">
        <v>9</v>
      </c>
      <c r="D6">
        <f t="shared" si="1"/>
        <v>6.0637852086876078</v>
      </c>
      <c r="E6">
        <f t="shared" si="0"/>
        <v>2.1972245773362196</v>
      </c>
    </row>
    <row r="7" spans="1:22">
      <c r="A7" s="1">
        <v>45715</v>
      </c>
      <c r="B7" s="2">
        <v>430</v>
      </c>
      <c r="C7" s="3">
        <v>11</v>
      </c>
      <c r="D7">
        <f t="shared" si="1"/>
        <v>6.0637852086876078</v>
      </c>
      <c r="E7">
        <f t="shared" si="0"/>
        <v>2.3978952727983707</v>
      </c>
    </row>
    <row r="8" spans="1:22">
      <c r="A8" s="1">
        <v>45716</v>
      </c>
      <c r="B8" s="2">
        <v>430</v>
      </c>
      <c r="C8" s="3">
        <v>11</v>
      </c>
      <c r="D8">
        <f t="shared" si="1"/>
        <v>6.0637852086876078</v>
      </c>
      <c r="E8">
        <f t="shared" si="0"/>
        <v>2.3978952727983707</v>
      </c>
      <c r="G8" t="s">
        <v>42</v>
      </c>
      <c r="H8" t="s">
        <v>67</v>
      </c>
      <c r="T8" s="17" t="s">
        <v>42</v>
      </c>
      <c r="U8" s="17" t="s">
        <v>67</v>
      </c>
    </row>
    <row r="9" spans="1:22">
      <c r="A9" s="1">
        <v>45717</v>
      </c>
      <c r="B9" s="2">
        <v>430</v>
      </c>
      <c r="C9" s="3">
        <v>11</v>
      </c>
      <c r="D9">
        <f t="shared" si="1"/>
        <v>6.0637852086876078</v>
      </c>
      <c r="E9">
        <f t="shared" si="0"/>
        <v>2.3978952727983707</v>
      </c>
      <c r="G9">
        <v>450</v>
      </c>
      <c r="H9">
        <f>EXP(G2+H2*G9)</f>
        <v>4.4119878324119126</v>
      </c>
      <c r="T9">
        <v>450</v>
      </c>
      <c r="U9">
        <f>EXP(T2+ U2*LN(T9))</f>
        <v>4.545185194745442</v>
      </c>
    </row>
    <row r="10" spans="1:22">
      <c r="A10" s="1">
        <v>45718</v>
      </c>
      <c r="B10" s="2">
        <v>435</v>
      </c>
      <c r="C10" s="3">
        <v>9</v>
      </c>
      <c r="D10">
        <f t="shared" si="1"/>
        <v>6.0753460310886842</v>
      </c>
      <c r="E10">
        <f t="shared" si="0"/>
        <v>2.1972245773362196</v>
      </c>
    </row>
    <row r="11" spans="1:22">
      <c r="A11" s="1">
        <v>45719</v>
      </c>
      <c r="B11" s="2">
        <v>435</v>
      </c>
      <c r="C11" s="3">
        <v>10</v>
      </c>
      <c r="D11">
        <f t="shared" si="1"/>
        <v>6.0753460310886842</v>
      </c>
      <c r="E11">
        <f t="shared" si="0"/>
        <v>2.3025850929940459</v>
      </c>
      <c r="K11" s="28" t="s">
        <v>68</v>
      </c>
      <c r="L11" s="28"/>
      <c r="M11" s="28"/>
      <c r="N11" s="28"/>
      <c r="T11" s="17" t="s">
        <v>71</v>
      </c>
    </row>
    <row r="12" spans="1:22">
      <c r="A12" s="1">
        <v>45720</v>
      </c>
      <c r="B12" s="2">
        <v>435</v>
      </c>
      <c r="C12" s="3">
        <v>11</v>
      </c>
      <c r="D12">
        <f t="shared" si="1"/>
        <v>6.0753460310886842</v>
      </c>
      <c r="E12">
        <f t="shared" si="0"/>
        <v>2.3978952727983707</v>
      </c>
      <c r="G12" s="17" t="s">
        <v>71</v>
      </c>
      <c r="I12" s="28"/>
      <c r="J12" s="28"/>
      <c r="K12" s="28"/>
      <c r="L12" s="28"/>
      <c r="M12" s="28"/>
      <c r="N12" s="28"/>
      <c r="O12" s="28"/>
      <c r="P12" s="28"/>
      <c r="Q12" s="28"/>
    </row>
    <row r="13" spans="1:22">
      <c r="A13" s="1">
        <v>45721</v>
      </c>
      <c r="B13" s="2">
        <v>435</v>
      </c>
      <c r="C13" s="3">
        <v>12</v>
      </c>
      <c r="D13">
        <f t="shared" si="1"/>
        <v>6.0753460310886842</v>
      </c>
      <c r="E13">
        <f t="shared" si="0"/>
        <v>2.4849066497880004</v>
      </c>
    </row>
    <row r="14" spans="1:22">
      <c r="A14" s="1">
        <v>45722</v>
      </c>
      <c r="B14" s="2">
        <v>435</v>
      </c>
      <c r="C14" s="3">
        <v>11</v>
      </c>
      <c r="D14">
        <f t="shared" si="1"/>
        <v>6.0753460310886842</v>
      </c>
      <c r="E14">
        <f t="shared" si="0"/>
        <v>2.3978952727983707</v>
      </c>
    </row>
    <row r="15" spans="1:22">
      <c r="A15" s="1">
        <v>45723</v>
      </c>
      <c r="B15" s="2">
        <v>435</v>
      </c>
      <c r="C15" s="3">
        <v>11</v>
      </c>
      <c r="D15">
        <f t="shared" si="1"/>
        <v>6.0753460310886842</v>
      </c>
      <c r="E15">
        <f t="shared" si="0"/>
        <v>2.3978952727983707</v>
      </c>
    </row>
    <row r="16" spans="1:22">
      <c r="A16" s="1">
        <v>45724</v>
      </c>
      <c r="B16" s="2">
        <v>435</v>
      </c>
      <c r="C16" s="3">
        <v>9</v>
      </c>
      <c r="D16">
        <f t="shared" si="1"/>
        <v>6.0753460310886842</v>
      </c>
      <c r="E16">
        <f t="shared" si="0"/>
        <v>2.1972245773362196</v>
      </c>
    </row>
    <row r="17" spans="1:5">
      <c r="A17" s="1">
        <v>45725</v>
      </c>
      <c r="B17" s="2">
        <v>435</v>
      </c>
      <c r="C17" s="3">
        <v>8</v>
      </c>
      <c r="D17">
        <f t="shared" si="1"/>
        <v>6.0753460310886842</v>
      </c>
      <c r="E17">
        <f t="shared" si="0"/>
        <v>2.0794415416798357</v>
      </c>
    </row>
    <row r="18" spans="1:5">
      <c r="A18" s="1">
        <v>45726</v>
      </c>
      <c r="B18" s="2">
        <v>435</v>
      </c>
      <c r="C18" s="3">
        <v>8</v>
      </c>
      <c r="D18">
        <f t="shared" si="1"/>
        <v>6.0753460310886842</v>
      </c>
      <c r="E18">
        <f t="shared" si="0"/>
        <v>2.0794415416798357</v>
      </c>
    </row>
    <row r="19" spans="1:5">
      <c r="A19" s="1">
        <v>45727</v>
      </c>
      <c r="B19" s="2">
        <v>420</v>
      </c>
      <c r="C19" s="3">
        <v>14</v>
      </c>
      <c r="D19">
        <f t="shared" si="1"/>
        <v>6.0402547112774139</v>
      </c>
      <c r="E19">
        <f t="shared" si="0"/>
        <v>2.6390573296152584</v>
      </c>
    </row>
    <row r="20" spans="1:5">
      <c r="A20" s="1">
        <v>45728</v>
      </c>
      <c r="B20" s="2">
        <v>420</v>
      </c>
      <c r="C20" s="3">
        <v>14</v>
      </c>
      <c r="D20">
        <f t="shared" si="1"/>
        <v>6.0402547112774139</v>
      </c>
      <c r="E20">
        <f t="shared" si="0"/>
        <v>2.6390573296152584</v>
      </c>
    </row>
    <row r="21" spans="1:5">
      <c r="A21" s="1">
        <v>45729</v>
      </c>
      <c r="B21" s="2">
        <v>420</v>
      </c>
      <c r="C21" s="3">
        <v>14</v>
      </c>
      <c r="D21">
        <f t="shared" si="1"/>
        <v>6.0402547112774139</v>
      </c>
      <c r="E21">
        <f t="shared" si="0"/>
        <v>2.6390573296152584</v>
      </c>
    </row>
    <row r="22" spans="1:5">
      <c r="A22" s="1">
        <v>45730</v>
      </c>
      <c r="B22" s="2">
        <v>420</v>
      </c>
      <c r="C22" s="3">
        <v>16</v>
      </c>
      <c r="D22">
        <f t="shared" si="1"/>
        <v>6.0402547112774139</v>
      </c>
      <c r="E22">
        <f t="shared" si="0"/>
        <v>2.7725887222397811</v>
      </c>
    </row>
    <row r="23" spans="1:5">
      <c r="A23" s="1">
        <v>45731</v>
      </c>
      <c r="B23" s="2">
        <v>420</v>
      </c>
      <c r="C23" s="3">
        <v>17</v>
      </c>
      <c r="D23">
        <f t="shared" si="1"/>
        <v>6.0402547112774139</v>
      </c>
      <c r="E23">
        <f t="shared" si="0"/>
        <v>2.8332133440562162</v>
      </c>
    </row>
    <row r="24" spans="1:5">
      <c r="A24" s="1">
        <v>45732</v>
      </c>
      <c r="B24" s="2">
        <v>420</v>
      </c>
      <c r="C24" s="3">
        <v>16</v>
      </c>
      <c r="D24">
        <f t="shared" si="1"/>
        <v>6.0402547112774139</v>
      </c>
      <c r="E24">
        <f t="shared" si="0"/>
        <v>2.7725887222397811</v>
      </c>
    </row>
    <row r="25" spans="1:5">
      <c r="A25" s="1">
        <v>45733</v>
      </c>
      <c r="B25" s="2">
        <v>420</v>
      </c>
      <c r="C25" s="3">
        <v>17</v>
      </c>
      <c r="D25">
        <f t="shared" si="1"/>
        <v>6.0402547112774139</v>
      </c>
      <c r="E25">
        <f t="shared" si="0"/>
        <v>2.8332133440562162</v>
      </c>
    </row>
    <row r="26" spans="1:5">
      <c r="A26" s="1">
        <v>45734</v>
      </c>
      <c r="B26" s="2">
        <v>420</v>
      </c>
      <c r="C26" s="3">
        <v>16</v>
      </c>
      <c r="D26">
        <f t="shared" si="1"/>
        <v>6.0402547112774139</v>
      </c>
      <c r="E26">
        <f t="shared" si="0"/>
        <v>2.7725887222397811</v>
      </c>
    </row>
    <row r="27" spans="1:5">
      <c r="A27" s="1">
        <v>45735</v>
      </c>
      <c r="B27" s="2">
        <v>420</v>
      </c>
      <c r="C27" s="3">
        <v>16</v>
      </c>
      <c r="D27">
        <f t="shared" si="1"/>
        <v>6.0402547112774139</v>
      </c>
      <c r="E27">
        <f t="shared" si="0"/>
        <v>2.7725887222397811</v>
      </c>
    </row>
    <row r="28" spans="1:5">
      <c r="A28" s="1">
        <v>45736</v>
      </c>
      <c r="B28" s="2">
        <v>420</v>
      </c>
      <c r="C28" s="3">
        <v>20</v>
      </c>
      <c r="D28">
        <f t="shared" si="1"/>
        <v>6.0402547112774139</v>
      </c>
      <c r="E28">
        <f t="shared" si="0"/>
        <v>2.9957322735539909</v>
      </c>
    </row>
    <row r="29" spans="1:5">
      <c r="A29" s="1">
        <v>45737</v>
      </c>
      <c r="B29" s="2">
        <v>420</v>
      </c>
      <c r="C29" s="3">
        <v>19</v>
      </c>
      <c r="D29">
        <f t="shared" si="1"/>
        <v>6.0402547112774139</v>
      </c>
      <c r="E29">
        <f t="shared" si="0"/>
        <v>2.9444389791664403</v>
      </c>
    </row>
    <row r="30" spans="1:5">
      <c r="A30" s="1">
        <v>45738</v>
      </c>
      <c r="B30" s="2">
        <v>420</v>
      </c>
      <c r="C30" s="3">
        <v>19</v>
      </c>
      <c r="D30">
        <f t="shared" si="1"/>
        <v>6.0402547112774139</v>
      </c>
      <c r="E30">
        <f t="shared" si="0"/>
        <v>2.9444389791664403</v>
      </c>
    </row>
    <row r="31" spans="1:5">
      <c r="A31" s="1">
        <v>45739</v>
      </c>
      <c r="B31" s="2">
        <v>420</v>
      </c>
      <c r="C31" s="3">
        <v>21</v>
      </c>
      <c r="D31">
        <f t="shared" si="1"/>
        <v>6.0402547112774139</v>
      </c>
      <c r="E31">
        <f t="shared" si="0"/>
        <v>3.044522437723423</v>
      </c>
    </row>
    <row r="32" spans="1:5">
      <c r="A32" s="1">
        <v>45740</v>
      </c>
      <c r="B32" s="2">
        <v>420</v>
      </c>
      <c r="C32" s="3">
        <v>23</v>
      </c>
      <c r="D32">
        <f t="shared" si="1"/>
        <v>6.0402547112774139</v>
      </c>
      <c r="E32">
        <f t="shared" si="0"/>
        <v>3.1354942159291497</v>
      </c>
    </row>
    <row r="33" spans="1:5">
      <c r="A33" s="1">
        <v>45741</v>
      </c>
      <c r="B33" s="2">
        <v>420</v>
      </c>
      <c r="C33" s="3">
        <v>22</v>
      </c>
      <c r="D33">
        <f t="shared" si="1"/>
        <v>6.0402547112774139</v>
      </c>
      <c r="E33">
        <f t="shared" si="0"/>
        <v>3.0910424533583161</v>
      </c>
    </row>
    <row r="34" spans="1:5">
      <c r="A34" s="1">
        <v>45742</v>
      </c>
      <c r="B34" s="2">
        <v>415</v>
      </c>
      <c r="C34" s="3">
        <v>28</v>
      </c>
      <c r="D34">
        <f t="shared" si="1"/>
        <v>6.0282785202306979</v>
      </c>
      <c r="E34">
        <f t="shared" si="0"/>
        <v>3.3322045101752038</v>
      </c>
    </row>
    <row r="35" spans="1:5">
      <c r="A35" s="1">
        <v>45743</v>
      </c>
      <c r="B35" s="2">
        <v>415</v>
      </c>
      <c r="C35" s="3">
        <v>27</v>
      </c>
      <c r="D35">
        <f t="shared" si="1"/>
        <v>6.0282785202306979</v>
      </c>
      <c r="E35">
        <f t="shared" si="0"/>
        <v>3.2958368660043291</v>
      </c>
    </row>
    <row r="36" spans="1:5">
      <c r="A36" s="1">
        <v>45744</v>
      </c>
      <c r="B36" s="2">
        <v>415</v>
      </c>
      <c r="C36" s="3">
        <v>23</v>
      </c>
      <c r="D36">
        <f t="shared" si="1"/>
        <v>6.0282785202306979</v>
      </c>
      <c r="E36">
        <f t="shared" si="0"/>
        <v>3.1354942159291497</v>
      </c>
    </row>
    <row r="37" spans="1:5">
      <c r="A37" s="1">
        <v>45745</v>
      </c>
      <c r="B37" s="2">
        <v>415</v>
      </c>
      <c r="C37" s="3">
        <v>22</v>
      </c>
      <c r="D37">
        <f t="shared" si="1"/>
        <v>6.0282785202306979</v>
      </c>
      <c r="E37">
        <f t="shared" si="0"/>
        <v>3.0910424533583161</v>
      </c>
    </row>
    <row r="38" spans="1:5">
      <c r="A38" s="1">
        <v>45746</v>
      </c>
      <c r="B38" s="2">
        <v>415</v>
      </c>
      <c r="C38" s="3">
        <v>21</v>
      </c>
      <c r="D38">
        <f t="shared" si="1"/>
        <v>6.0282785202306979</v>
      </c>
      <c r="E38">
        <f t="shared" si="0"/>
        <v>3.044522437723423</v>
      </c>
    </row>
    <row r="39" spans="1:5">
      <c r="A39" s="1">
        <v>45747</v>
      </c>
      <c r="B39" s="2">
        <v>415</v>
      </c>
      <c r="C39" s="3">
        <v>21</v>
      </c>
      <c r="D39">
        <f t="shared" si="1"/>
        <v>6.0282785202306979</v>
      </c>
      <c r="E39">
        <f t="shared" si="0"/>
        <v>3.044522437723423</v>
      </c>
    </row>
    <row r="40" spans="1:5">
      <c r="A40" s="1">
        <v>45748</v>
      </c>
      <c r="B40" s="2">
        <v>415</v>
      </c>
      <c r="C40" s="3">
        <v>25</v>
      </c>
      <c r="D40">
        <f t="shared" si="1"/>
        <v>6.0282785202306979</v>
      </c>
      <c r="E40">
        <f t="shared" si="0"/>
        <v>3.2188758248682006</v>
      </c>
    </row>
    <row r="41" spans="1:5">
      <c r="A41" s="1">
        <v>45749</v>
      </c>
      <c r="B41" s="2">
        <v>415</v>
      </c>
      <c r="C41" s="3">
        <v>27</v>
      </c>
      <c r="D41">
        <f t="shared" si="1"/>
        <v>6.0282785202306979</v>
      </c>
      <c r="E41">
        <f t="shared" si="0"/>
        <v>3.2958368660043291</v>
      </c>
    </row>
    <row r="42" spans="1:5">
      <c r="A42" s="1">
        <v>45750</v>
      </c>
      <c r="B42" s="2">
        <v>415</v>
      </c>
      <c r="C42" s="3">
        <v>26</v>
      </c>
      <c r="D42">
        <f t="shared" si="1"/>
        <v>6.0282785202306979</v>
      </c>
      <c r="E42">
        <f t="shared" si="0"/>
        <v>3.2580965380214821</v>
      </c>
    </row>
    <row r="43" spans="1:5">
      <c r="A43" s="1">
        <v>45751</v>
      </c>
      <c r="B43" s="2">
        <v>415</v>
      </c>
      <c r="C43" s="3">
        <v>31</v>
      </c>
      <c r="D43">
        <f t="shared" si="1"/>
        <v>6.0282785202306979</v>
      </c>
      <c r="E43">
        <f t="shared" si="0"/>
        <v>3.4339872044851463</v>
      </c>
    </row>
    <row r="44" spans="1:5">
      <c r="A44" s="1">
        <v>45752</v>
      </c>
      <c r="B44" s="2">
        <v>415</v>
      </c>
      <c r="C44" s="3">
        <v>30</v>
      </c>
      <c r="D44">
        <f t="shared" si="1"/>
        <v>6.0282785202306979</v>
      </c>
      <c r="E44">
        <f t="shared" si="0"/>
        <v>3.4011973816621555</v>
      </c>
    </row>
    <row r="45" spans="1:5">
      <c r="A45" s="1">
        <v>45753</v>
      </c>
      <c r="B45" s="2">
        <v>415</v>
      </c>
      <c r="C45" s="3">
        <v>32</v>
      </c>
      <c r="D45">
        <f t="shared" si="1"/>
        <v>6.0282785202306979</v>
      </c>
      <c r="E45">
        <f t="shared" si="0"/>
        <v>3.4657359027997265</v>
      </c>
    </row>
    <row r="46" spans="1:5">
      <c r="A46" s="1">
        <v>45754</v>
      </c>
      <c r="B46" s="2">
        <v>415</v>
      </c>
      <c r="C46" s="3">
        <v>31</v>
      </c>
      <c r="D46">
        <f t="shared" si="1"/>
        <v>6.0282785202306979</v>
      </c>
      <c r="E46">
        <f t="shared" si="0"/>
        <v>3.4339872044851463</v>
      </c>
    </row>
  </sheetData>
  <mergeCells count="2">
    <mergeCell ref="I12:Q12"/>
    <mergeCell ref="K11:N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2"/>
  <sheetViews>
    <sheetView topLeftCell="AM1" zoomScale="64" workbookViewId="0">
      <selection activeCell="AF7" sqref="AF7"/>
    </sheetView>
  </sheetViews>
  <sheetFormatPr defaultRowHeight="13.8"/>
  <cols>
    <col min="1" max="1" width="10.09765625" bestFit="1" customWidth="1"/>
    <col min="2" max="4" width="8.8984375" bestFit="1" customWidth="1"/>
    <col min="5" max="5" width="14.296875" bestFit="1" customWidth="1"/>
    <col min="6" max="6" width="11.19921875" bestFit="1" customWidth="1"/>
    <col min="7" max="7" width="13.5" bestFit="1" customWidth="1"/>
    <col min="8" max="8" width="15" bestFit="1" customWidth="1"/>
    <col min="9" max="9" width="14.19921875" bestFit="1" customWidth="1"/>
    <col min="10" max="12" width="8.8984375" bestFit="1" customWidth="1"/>
    <col min="13" max="13" width="14.296875" bestFit="1" customWidth="1"/>
    <col min="14" max="14" width="11.3984375" bestFit="1" customWidth="1"/>
    <col min="15" max="15" width="13.69921875" bestFit="1" customWidth="1"/>
    <col min="16" max="16" width="8.8984375" bestFit="1" customWidth="1"/>
    <col min="19" max="19" width="13.296875" bestFit="1" customWidth="1"/>
    <col min="20" max="20" width="12.296875" bestFit="1" customWidth="1"/>
    <col min="23" max="23" width="16.19921875" bestFit="1" customWidth="1"/>
    <col min="24" max="24" width="13.09765625" bestFit="1" customWidth="1"/>
    <col min="27" max="27" width="21.5" bestFit="1" customWidth="1"/>
    <col min="28" max="28" width="13.09765625" bestFit="1" customWidth="1"/>
  </cols>
  <sheetData>
    <row r="1" spans="1:38">
      <c r="A1" s="3"/>
      <c r="B1" s="29" t="s">
        <v>3</v>
      </c>
      <c r="C1" s="30"/>
      <c r="D1" s="30"/>
      <c r="E1" s="30"/>
      <c r="F1" s="30"/>
      <c r="G1" s="31"/>
      <c r="H1" s="3"/>
      <c r="I1" s="3"/>
      <c r="J1" s="29" t="s">
        <v>4</v>
      </c>
      <c r="K1" s="30"/>
      <c r="L1" s="30"/>
      <c r="M1" s="30"/>
      <c r="N1" s="30"/>
      <c r="O1" s="30"/>
      <c r="P1" s="31"/>
    </row>
    <row r="2" spans="1:38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6</v>
      </c>
      <c r="K2" s="3" t="s">
        <v>7</v>
      </c>
      <c r="L2" s="3" t="s">
        <v>8</v>
      </c>
      <c r="M2" s="3" t="s">
        <v>14</v>
      </c>
      <c r="N2" s="3" t="s">
        <v>10</v>
      </c>
      <c r="O2" s="3" t="s">
        <v>11</v>
      </c>
      <c r="P2" s="3" t="s">
        <v>15</v>
      </c>
      <c r="AF2" s="5" t="s">
        <v>19</v>
      </c>
      <c r="AG2" s="5" t="s">
        <v>6</v>
      </c>
      <c r="AH2" s="5" t="s">
        <v>7</v>
      </c>
      <c r="AI2" s="5" t="s">
        <v>8</v>
      </c>
      <c r="AJ2" s="5" t="s">
        <v>17</v>
      </c>
      <c r="AK2" s="5" t="s">
        <v>18</v>
      </c>
      <c r="AL2" s="5" t="s">
        <v>20</v>
      </c>
    </row>
    <row r="3" spans="1:38">
      <c r="A3" s="1">
        <v>45710</v>
      </c>
      <c r="B3" s="2">
        <v>430</v>
      </c>
      <c r="C3" s="2">
        <v>410</v>
      </c>
      <c r="D3" s="2">
        <v>387</v>
      </c>
      <c r="E3" s="2">
        <v>415</v>
      </c>
      <c r="F3" s="2">
        <v>456</v>
      </c>
      <c r="G3" s="2">
        <v>280</v>
      </c>
      <c r="H3" s="2" t="s">
        <v>16</v>
      </c>
      <c r="I3" s="3" t="s">
        <v>16</v>
      </c>
      <c r="J3" s="3">
        <v>11</v>
      </c>
      <c r="K3" s="3">
        <v>11</v>
      </c>
      <c r="L3" s="3">
        <v>12</v>
      </c>
      <c r="M3" s="3">
        <v>14</v>
      </c>
      <c r="N3" s="3">
        <v>13</v>
      </c>
      <c r="O3" s="3">
        <v>29</v>
      </c>
      <c r="P3" s="3">
        <v>11</v>
      </c>
      <c r="Q3" s="9">
        <v>1</v>
      </c>
      <c r="T3" s="5" t="s">
        <v>6</v>
      </c>
      <c r="U3" s="5" t="s">
        <v>7</v>
      </c>
      <c r="V3" s="5" t="s">
        <v>8</v>
      </c>
      <c r="W3" s="5" t="s">
        <v>25</v>
      </c>
      <c r="X3" s="5" t="s">
        <v>26</v>
      </c>
      <c r="Y3" s="5" t="s">
        <v>27</v>
      </c>
      <c r="Z3" s="5" t="s">
        <v>24</v>
      </c>
      <c r="AA3" s="5" t="s">
        <v>33</v>
      </c>
      <c r="AB3" s="5" t="s">
        <v>34</v>
      </c>
      <c r="AF3">
        <v>300.05212245216143</v>
      </c>
      <c r="AG3">
        <v>130.08758433037596</v>
      </c>
      <c r="AH3">
        <v>110.10927530299547</v>
      </c>
      <c r="AI3">
        <v>89.829764485267603</v>
      </c>
      <c r="AJ3">
        <v>30.312741672066942</v>
      </c>
      <c r="AK3">
        <v>49.774050883204168</v>
      </c>
      <c r="AL3">
        <v>19.885713708966374</v>
      </c>
    </row>
    <row r="4" spans="1:38">
      <c r="A4" s="1">
        <v>45711</v>
      </c>
      <c r="B4" s="2">
        <v>430</v>
      </c>
      <c r="C4" s="2">
        <v>406</v>
      </c>
      <c r="D4" s="2">
        <v>387</v>
      </c>
      <c r="E4" s="2">
        <v>417</v>
      </c>
      <c r="F4" s="2">
        <v>456</v>
      </c>
      <c r="G4" s="2">
        <v>280</v>
      </c>
      <c r="H4" s="10" t="s">
        <v>7</v>
      </c>
      <c r="I4" s="11" t="s">
        <v>16</v>
      </c>
      <c r="J4" s="11">
        <v>12</v>
      </c>
      <c r="K4" s="11">
        <v>0</v>
      </c>
      <c r="L4" s="11">
        <v>14</v>
      </c>
      <c r="M4" s="11">
        <v>14</v>
      </c>
      <c r="N4" s="11">
        <v>15</v>
      </c>
      <c r="O4" s="11">
        <v>33</v>
      </c>
      <c r="P4" s="11">
        <v>12</v>
      </c>
      <c r="Q4" s="12">
        <v>2</v>
      </c>
      <c r="S4" s="17" t="s">
        <v>22</v>
      </c>
      <c r="T4" s="2">
        <v>430</v>
      </c>
      <c r="U4" s="2">
        <v>410</v>
      </c>
      <c r="V4" s="2">
        <v>387</v>
      </c>
      <c r="W4" s="2">
        <v>415</v>
      </c>
      <c r="X4" s="2">
        <v>456</v>
      </c>
      <c r="Y4" s="2">
        <v>280</v>
      </c>
      <c r="Z4" s="6">
        <v>0</v>
      </c>
      <c r="AA4" s="19">
        <f>T98^J3 * U98^K3 * V98^L3 * W98^M3 * X98^N3 * Y98^O3 * Z98^P3</f>
        <v>6.4568673750034999E-83</v>
      </c>
      <c r="AB4">
        <f>LN(AA4)</f>
        <v>-189.24941844479619</v>
      </c>
    </row>
    <row r="5" spans="1:38">
      <c r="A5" s="1">
        <v>45712</v>
      </c>
      <c r="B5" s="2">
        <v>430</v>
      </c>
      <c r="C5" s="2">
        <v>410</v>
      </c>
      <c r="D5" s="2">
        <v>387</v>
      </c>
      <c r="E5" s="2">
        <v>419</v>
      </c>
      <c r="F5" s="2">
        <v>458</v>
      </c>
      <c r="G5" s="2">
        <v>280</v>
      </c>
      <c r="H5" s="10" t="s">
        <v>7</v>
      </c>
      <c r="I5" s="11" t="s">
        <v>16</v>
      </c>
      <c r="J5" s="11">
        <v>12</v>
      </c>
      <c r="K5" s="11">
        <v>0</v>
      </c>
      <c r="L5" s="11">
        <v>14</v>
      </c>
      <c r="M5" s="11">
        <v>13</v>
      </c>
      <c r="N5" s="11">
        <v>14</v>
      </c>
      <c r="O5" s="11">
        <v>34</v>
      </c>
      <c r="P5" s="11">
        <v>12</v>
      </c>
      <c r="Q5" s="12">
        <v>3</v>
      </c>
      <c r="T5" s="2">
        <v>430</v>
      </c>
      <c r="U5" s="2">
        <v>406</v>
      </c>
      <c r="V5" s="2">
        <v>387</v>
      </c>
      <c r="W5" s="2">
        <v>417</v>
      </c>
      <c r="X5" s="2">
        <v>456</v>
      </c>
      <c r="Y5" s="2">
        <v>280</v>
      </c>
      <c r="Z5" s="6">
        <v>0</v>
      </c>
      <c r="AA5" s="19">
        <f>T99^J4 *  V99^L4 * W99^M4 * X99^N4 * Y99^O4 * Z99^P4</f>
        <v>5.5191461492830014E-75</v>
      </c>
      <c r="AB5">
        <f t="shared" ref="AB5:AB48" si="0">LN(AA5)</f>
        <v>-170.98565880933</v>
      </c>
    </row>
    <row r="6" spans="1:38">
      <c r="A6" s="1">
        <v>45713</v>
      </c>
      <c r="B6" s="2">
        <v>430</v>
      </c>
      <c r="C6" s="2">
        <v>409</v>
      </c>
      <c r="D6" s="2">
        <v>386</v>
      </c>
      <c r="E6" s="2">
        <v>415</v>
      </c>
      <c r="F6" s="2">
        <v>460</v>
      </c>
      <c r="G6" s="2">
        <v>280</v>
      </c>
      <c r="H6" s="10" t="s">
        <v>7</v>
      </c>
      <c r="I6" s="11" t="s">
        <v>16</v>
      </c>
      <c r="J6" s="11">
        <v>12</v>
      </c>
      <c r="K6" s="11">
        <v>0</v>
      </c>
      <c r="L6" s="11">
        <v>15</v>
      </c>
      <c r="M6" s="11">
        <v>16</v>
      </c>
      <c r="N6" s="11">
        <v>12</v>
      </c>
      <c r="O6" s="11">
        <v>33</v>
      </c>
      <c r="P6" s="11">
        <v>12</v>
      </c>
      <c r="Q6" s="12">
        <v>4</v>
      </c>
      <c r="T6" s="2">
        <v>430</v>
      </c>
      <c r="U6" s="2">
        <v>410</v>
      </c>
      <c r="V6" s="2">
        <v>387</v>
      </c>
      <c r="W6" s="2">
        <v>419</v>
      </c>
      <c r="X6" s="2">
        <v>458</v>
      </c>
      <c r="Y6" s="2">
        <v>280</v>
      </c>
      <c r="Z6" s="6">
        <v>0</v>
      </c>
      <c r="AA6" s="19">
        <f>T100^J5 *  V100^L5 * W100^M5 * X100^N5 * Y100^O5 * Z100^P5</f>
        <v>9.2461290086264197E-74</v>
      </c>
      <c r="AB6">
        <f t="shared" si="0"/>
        <v>-168.16709190317846</v>
      </c>
    </row>
    <row r="7" spans="1:38">
      <c r="A7" s="1">
        <v>45714</v>
      </c>
      <c r="B7" s="2">
        <v>430</v>
      </c>
      <c r="C7" s="2">
        <v>405</v>
      </c>
      <c r="D7" s="2">
        <v>390</v>
      </c>
      <c r="E7" s="2">
        <v>418</v>
      </c>
      <c r="F7" s="2">
        <v>459</v>
      </c>
      <c r="G7" s="2">
        <v>280</v>
      </c>
      <c r="H7" s="2" t="s">
        <v>16</v>
      </c>
      <c r="I7" s="13" t="s">
        <v>7</v>
      </c>
      <c r="J7" s="13">
        <v>9</v>
      </c>
      <c r="K7" s="13">
        <v>31</v>
      </c>
      <c r="L7" s="13">
        <v>9</v>
      </c>
      <c r="M7" s="13">
        <v>10</v>
      </c>
      <c r="N7" s="13">
        <v>9</v>
      </c>
      <c r="O7" s="13">
        <v>24</v>
      </c>
      <c r="P7" s="13">
        <v>9</v>
      </c>
      <c r="Q7" s="14">
        <v>5</v>
      </c>
      <c r="T7" s="2">
        <v>430</v>
      </c>
      <c r="U7" s="2">
        <v>409</v>
      </c>
      <c r="V7" s="2">
        <v>386</v>
      </c>
      <c r="W7" s="2">
        <v>415</v>
      </c>
      <c r="X7" s="2">
        <v>460</v>
      </c>
      <c r="Y7" s="2">
        <v>280</v>
      </c>
      <c r="Z7" s="6">
        <v>0</v>
      </c>
      <c r="AA7" s="19">
        <f>T101^J6 * V101^L6 * W101^M6 * X101^N6 * Y101^O6 * Z101^P6</f>
        <v>7.33460207191558E-75</v>
      </c>
      <c r="AB7">
        <f t="shared" si="0"/>
        <v>-170.70127881502103</v>
      </c>
    </row>
    <row r="8" spans="1:38">
      <c r="A8" s="1">
        <v>45715</v>
      </c>
      <c r="B8" s="2">
        <v>430</v>
      </c>
      <c r="C8" s="2">
        <v>409</v>
      </c>
      <c r="D8" s="2">
        <v>390</v>
      </c>
      <c r="E8" s="2">
        <v>416</v>
      </c>
      <c r="F8" s="2">
        <v>470</v>
      </c>
      <c r="G8" s="2">
        <v>299</v>
      </c>
      <c r="H8" s="2" t="s">
        <v>16</v>
      </c>
      <c r="I8" s="13" t="s">
        <v>7</v>
      </c>
      <c r="J8" s="13">
        <v>11</v>
      </c>
      <c r="K8" s="13">
        <v>33</v>
      </c>
      <c r="L8" s="13">
        <v>11</v>
      </c>
      <c r="M8" s="13">
        <v>14</v>
      </c>
      <c r="N8" s="13">
        <v>7</v>
      </c>
      <c r="O8" s="13">
        <v>12</v>
      </c>
      <c r="P8" s="13">
        <v>11</v>
      </c>
      <c r="Q8" s="14">
        <v>6</v>
      </c>
      <c r="T8" s="2">
        <v>430</v>
      </c>
      <c r="U8" s="2">
        <v>405</v>
      </c>
      <c r="V8" s="2">
        <v>390</v>
      </c>
      <c r="W8" s="2">
        <v>418</v>
      </c>
      <c r="X8" s="2">
        <v>459</v>
      </c>
      <c r="Y8" s="2">
        <v>280</v>
      </c>
      <c r="Z8" s="6">
        <v>0</v>
      </c>
      <c r="AA8" s="19">
        <f t="shared" ref="AA8:AA44" si="1">T102^J7 * U102^K7 * V102^L7 * W102^M7 * X102^N7 * Y102^O7 * Z102^P7</f>
        <v>1.8606458795572958E-79</v>
      </c>
      <c r="AB8">
        <f t="shared" si="0"/>
        <v>-181.28329867200699</v>
      </c>
    </row>
    <row r="9" spans="1:38">
      <c r="A9" s="1">
        <v>45716</v>
      </c>
      <c r="B9" s="2">
        <v>430</v>
      </c>
      <c r="C9" s="2">
        <v>406</v>
      </c>
      <c r="D9" s="2">
        <v>388</v>
      </c>
      <c r="E9" s="2">
        <v>416</v>
      </c>
      <c r="F9" s="2">
        <v>470</v>
      </c>
      <c r="G9" s="2">
        <v>297</v>
      </c>
      <c r="H9" s="2" t="s">
        <v>16</v>
      </c>
      <c r="I9" s="13" t="s">
        <v>7</v>
      </c>
      <c r="J9" s="13">
        <v>11</v>
      </c>
      <c r="K9" s="13">
        <v>35</v>
      </c>
      <c r="L9" s="13">
        <v>12</v>
      </c>
      <c r="M9" s="13">
        <v>13</v>
      </c>
      <c r="N9" s="13">
        <v>6</v>
      </c>
      <c r="O9" s="13">
        <v>12</v>
      </c>
      <c r="P9" s="13">
        <v>11</v>
      </c>
      <c r="Q9" s="14">
        <v>7</v>
      </c>
      <c r="T9" s="2">
        <v>430</v>
      </c>
      <c r="U9" s="2">
        <v>409</v>
      </c>
      <c r="V9" s="2">
        <v>390</v>
      </c>
      <c r="W9" s="2">
        <v>416</v>
      </c>
      <c r="X9" s="2">
        <v>470</v>
      </c>
      <c r="Y9" s="2">
        <v>299</v>
      </c>
      <c r="Z9" s="6">
        <v>0</v>
      </c>
      <c r="AA9" s="19">
        <f t="shared" si="1"/>
        <v>6.476552581267611E-79</v>
      </c>
      <c r="AB9">
        <f t="shared" si="0"/>
        <v>-180.0360339867961</v>
      </c>
    </row>
    <row r="10" spans="1:38">
      <c r="A10" s="1">
        <v>45717</v>
      </c>
      <c r="B10" s="2">
        <v>430</v>
      </c>
      <c r="C10" s="2">
        <v>405</v>
      </c>
      <c r="D10" s="2">
        <v>389</v>
      </c>
      <c r="E10" s="2">
        <v>417</v>
      </c>
      <c r="F10" s="2">
        <v>470</v>
      </c>
      <c r="G10" s="2">
        <v>297</v>
      </c>
      <c r="H10" s="2" t="s">
        <v>16</v>
      </c>
      <c r="I10" s="13" t="s">
        <v>7</v>
      </c>
      <c r="J10" s="13">
        <v>11</v>
      </c>
      <c r="K10" s="13">
        <v>37</v>
      </c>
      <c r="L10" s="13">
        <v>11</v>
      </c>
      <c r="M10" s="13">
        <v>12</v>
      </c>
      <c r="N10" s="13">
        <v>6</v>
      </c>
      <c r="O10" s="13">
        <v>12</v>
      </c>
      <c r="P10" s="13">
        <v>11</v>
      </c>
      <c r="Q10" s="14">
        <v>8</v>
      </c>
      <c r="T10" s="2">
        <v>430</v>
      </c>
      <c r="U10" s="2">
        <v>406</v>
      </c>
      <c r="V10" s="2">
        <v>388</v>
      </c>
      <c r="W10" s="2">
        <v>416</v>
      </c>
      <c r="X10" s="2">
        <v>470</v>
      </c>
      <c r="Y10" s="2">
        <v>297</v>
      </c>
      <c r="Z10" s="6">
        <v>0</v>
      </c>
      <c r="AA10" s="19">
        <f t="shared" si="1"/>
        <v>9.713365062723867E-79</v>
      </c>
      <c r="AB10">
        <f t="shared" si="0"/>
        <v>-179.63071956785495</v>
      </c>
    </row>
    <row r="11" spans="1:38">
      <c r="A11" s="1">
        <v>45718</v>
      </c>
      <c r="B11" s="2">
        <v>435</v>
      </c>
      <c r="C11" s="2">
        <v>406</v>
      </c>
      <c r="D11" s="2">
        <v>388</v>
      </c>
      <c r="E11" s="2">
        <v>418</v>
      </c>
      <c r="F11" s="2">
        <v>470</v>
      </c>
      <c r="G11" s="2">
        <v>299</v>
      </c>
      <c r="H11" s="2" t="s">
        <v>16</v>
      </c>
      <c r="I11" s="13" t="s">
        <v>7</v>
      </c>
      <c r="J11" s="13">
        <v>9</v>
      </c>
      <c r="K11" s="13">
        <v>37</v>
      </c>
      <c r="L11" s="13">
        <v>12</v>
      </c>
      <c r="M11" s="13">
        <v>12</v>
      </c>
      <c r="N11" s="13">
        <v>7</v>
      </c>
      <c r="O11" s="13">
        <v>12</v>
      </c>
      <c r="P11" s="13">
        <v>11</v>
      </c>
      <c r="Q11" s="14">
        <v>9</v>
      </c>
      <c r="T11" s="2">
        <v>430</v>
      </c>
      <c r="U11" s="2">
        <v>405</v>
      </c>
      <c r="V11" s="2">
        <v>389</v>
      </c>
      <c r="W11" s="2">
        <v>417</v>
      </c>
      <c r="X11" s="2">
        <v>470</v>
      </c>
      <c r="Y11" s="2">
        <v>297</v>
      </c>
      <c r="Z11" s="6">
        <v>0</v>
      </c>
      <c r="AA11" s="19">
        <f t="shared" si="1"/>
        <v>8.7643576420470073E-78</v>
      </c>
      <c r="AB11">
        <f t="shared" si="0"/>
        <v>-177.43094402455111</v>
      </c>
    </row>
    <row r="12" spans="1:38">
      <c r="A12" s="1">
        <v>45719</v>
      </c>
      <c r="B12" s="2">
        <v>435</v>
      </c>
      <c r="C12" s="2">
        <v>410</v>
      </c>
      <c r="D12" s="2">
        <v>390</v>
      </c>
      <c r="E12" s="2">
        <v>420</v>
      </c>
      <c r="F12" s="2">
        <v>470</v>
      </c>
      <c r="G12" s="2">
        <v>300</v>
      </c>
      <c r="H12" s="2" t="s">
        <v>16</v>
      </c>
      <c r="I12" s="13" t="s">
        <v>7</v>
      </c>
      <c r="J12" s="13">
        <v>10</v>
      </c>
      <c r="K12" s="13">
        <v>33</v>
      </c>
      <c r="L12" s="13">
        <v>12</v>
      </c>
      <c r="M12" s="13">
        <v>12</v>
      </c>
      <c r="N12" s="13">
        <v>7</v>
      </c>
      <c r="O12" s="13">
        <v>12</v>
      </c>
      <c r="P12" s="13">
        <v>12</v>
      </c>
      <c r="Q12" s="14">
        <v>10</v>
      </c>
      <c r="T12" s="2">
        <v>435</v>
      </c>
      <c r="U12" s="2">
        <v>406</v>
      </c>
      <c r="V12" s="2">
        <v>388</v>
      </c>
      <c r="W12" s="2">
        <v>418</v>
      </c>
      <c r="X12" s="2">
        <v>470</v>
      </c>
      <c r="Y12" s="2">
        <v>299</v>
      </c>
      <c r="Z12" s="6">
        <v>0</v>
      </c>
      <c r="AA12" s="19">
        <f t="shared" si="1"/>
        <v>6.6572781220968714E-78</v>
      </c>
      <c r="AB12">
        <f t="shared" si="0"/>
        <v>-177.70592654289578</v>
      </c>
    </row>
    <row r="13" spans="1:38">
      <c r="A13" s="1">
        <v>45720</v>
      </c>
      <c r="B13" s="2">
        <v>435</v>
      </c>
      <c r="C13" s="2">
        <v>408</v>
      </c>
      <c r="D13" s="2">
        <v>386</v>
      </c>
      <c r="E13" s="2">
        <v>415</v>
      </c>
      <c r="F13" s="2">
        <v>470</v>
      </c>
      <c r="G13" s="2">
        <v>296</v>
      </c>
      <c r="H13" s="2" t="s">
        <v>16</v>
      </c>
      <c r="I13" s="3" t="s">
        <v>16</v>
      </c>
      <c r="J13" s="3">
        <v>11</v>
      </c>
      <c r="K13" s="3">
        <v>15</v>
      </c>
      <c r="L13" s="3">
        <v>17</v>
      </c>
      <c r="M13" s="3">
        <v>18</v>
      </c>
      <c r="N13" s="3">
        <v>8</v>
      </c>
      <c r="O13" s="3">
        <v>17</v>
      </c>
      <c r="P13" s="3">
        <v>14</v>
      </c>
      <c r="Q13" s="9">
        <v>11</v>
      </c>
      <c r="T13" s="2">
        <v>435</v>
      </c>
      <c r="U13" s="2">
        <v>410</v>
      </c>
      <c r="V13" s="2">
        <v>390</v>
      </c>
      <c r="W13" s="2">
        <v>420</v>
      </c>
      <c r="X13" s="2">
        <v>470</v>
      </c>
      <c r="Y13" s="2">
        <v>300</v>
      </c>
      <c r="Z13" s="6">
        <v>0</v>
      </c>
      <c r="AA13" s="19">
        <f t="shared" si="1"/>
        <v>4.7545896543942539E-78</v>
      </c>
      <c r="AB13">
        <f t="shared" si="0"/>
        <v>-178.04252685897094</v>
      </c>
    </row>
    <row r="14" spans="1:38">
      <c r="A14" s="1">
        <v>45721</v>
      </c>
      <c r="B14" s="2">
        <v>435</v>
      </c>
      <c r="C14" s="2">
        <v>408</v>
      </c>
      <c r="D14" s="2">
        <v>390</v>
      </c>
      <c r="E14" s="2">
        <v>416</v>
      </c>
      <c r="F14" s="2">
        <v>470</v>
      </c>
      <c r="G14" s="2">
        <v>300</v>
      </c>
      <c r="H14" s="10" t="s">
        <v>10</v>
      </c>
      <c r="I14" s="11" t="s">
        <v>16</v>
      </c>
      <c r="J14" s="11">
        <v>13</v>
      </c>
      <c r="K14" s="11">
        <v>18</v>
      </c>
      <c r="L14" s="11">
        <v>16</v>
      </c>
      <c r="M14" s="11">
        <v>20</v>
      </c>
      <c r="N14" s="11">
        <v>0</v>
      </c>
      <c r="O14" s="11">
        <v>16</v>
      </c>
      <c r="P14" s="11">
        <v>16</v>
      </c>
      <c r="Q14" s="12">
        <v>12</v>
      </c>
      <c r="T14" s="2">
        <v>435</v>
      </c>
      <c r="U14" s="2">
        <v>408</v>
      </c>
      <c r="V14" s="2">
        <v>386</v>
      </c>
      <c r="W14" s="2">
        <v>415</v>
      </c>
      <c r="X14" s="2">
        <v>470</v>
      </c>
      <c r="Y14" s="2">
        <v>296</v>
      </c>
      <c r="Z14" s="6">
        <v>0</v>
      </c>
      <c r="AA14" s="19">
        <f t="shared" si="1"/>
        <v>6.1659114126266221E-84</v>
      </c>
      <c r="AB14">
        <f t="shared" si="0"/>
        <v>-191.5981118492123</v>
      </c>
    </row>
    <row r="15" spans="1:38">
      <c r="A15" s="1">
        <v>45722</v>
      </c>
      <c r="B15" s="2">
        <v>435</v>
      </c>
      <c r="C15" s="2">
        <v>405</v>
      </c>
      <c r="D15" s="2">
        <v>388</v>
      </c>
      <c r="E15" s="2">
        <v>418</v>
      </c>
      <c r="F15" s="2">
        <v>470</v>
      </c>
      <c r="G15" s="2">
        <v>297</v>
      </c>
      <c r="H15" s="10" t="s">
        <v>10</v>
      </c>
      <c r="I15" s="11" t="s">
        <v>16</v>
      </c>
      <c r="J15" s="11">
        <v>12</v>
      </c>
      <c r="K15" s="11">
        <v>20</v>
      </c>
      <c r="L15" s="11">
        <v>17</v>
      </c>
      <c r="M15" s="11">
        <v>17</v>
      </c>
      <c r="N15" s="11">
        <v>0</v>
      </c>
      <c r="O15" s="11">
        <v>18</v>
      </c>
      <c r="P15" s="11">
        <v>15</v>
      </c>
      <c r="Q15" s="12">
        <v>13</v>
      </c>
      <c r="T15" s="2">
        <v>435</v>
      </c>
      <c r="U15" s="2">
        <v>408</v>
      </c>
      <c r="V15" s="2">
        <v>390</v>
      </c>
      <c r="W15" s="2">
        <v>416</v>
      </c>
      <c r="X15" s="2">
        <v>470</v>
      </c>
      <c r="Y15" s="2">
        <v>300</v>
      </c>
      <c r="Z15" s="6">
        <v>0</v>
      </c>
      <c r="AA15" s="19">
        <f>T109^J14 * U109^K14 * V109^L14 * W109^M14 *  Y109^O14 * Z109^P14</f>
        <v>2.1078151125426074E-77</v>
      </c>
      <c r="AB15">
        <f t="shared" si="0"/>
        <v>-176.5534002412314</v>
      </c>
    </row>
    <row r="16" spans="1:38">
      <c r="A16" s="1">
        <v>45723</v>
      </c>
      <c r="B16" s="2">
        <v>435</v>
      </c>
      <c r="C16" s="2">
        <v>406</v>
      </c>
      <c r="D16" s="2">
        <v>388</v>
      </c>
      <c r="E16" s="2">
        <v>420</v>
      </c>
      <c r="F16" s="2">
        <v>470</v>
      </c>
      <c r="G16" s="2">
        <v>296</v>
      </c>
      <c r="H16" s="10" t="s">
        <v>10</v>
      </c>
      <c r="I16" s="11" t="s">
        <v>16</v>
      </c>
      <c r="J16" s="11">
        <v>12</v>
      </c>
      <c r="K16" s="11">
        <v>19</v>
      </c>
      <c r="L16" s="11">
        <v>17</v>
      </c>
      <c r="M16" s="11">
        <v>16</v>
      </c>
      <c r="N16" s="11">
        <v>0</v>
      </c>
      <c r="O16" s="11">
        <v>19</v>
      </c>
      <c r="P16" s="11">
        <v>16</v>
      </c>
      <c r="Q16" s="12">
        <v>14</v>
      </c>
      <c r="T16" s="2">
        <v>435</v>
      </c>
      <c r="U16" s="2">
        <v>405</v>
      </c>
      <c r="V16" s="2">
        <v>388</v>
      </c>
      <c r="W16" s="2">
        <v>418</v>
      </c>
      <c r="X16" s="2">
        <v>470</v>
      </c>
      <c r="Y16" s="2">
        <v>297</v>
      </c>
      <c r="Z16" s="6">
        <v>0</v>
      </c>
      <c r="AA16" s="19">
        <f>T110^J15 * U110^K15 * V110^L15 * W110^M15 *  Y110^O15 * Z110^P15</f>
        <v>2.9640414881564951E-77</v>
      </c>
      <c r="AB16">
        <f t="shared" si="0"/>
        <v>-176.21249845585189</v>
      </c>
    </row>
    <row r="17" spans="1:28">
      <c r="A17" s="1">
        <v>45724</v>
      </c>
      <c r="B17" s="2">
        <v>435</v>
      </c>
      <c r="C17" s="2">
        <v>410</v>
      </c>
      <c r="D17" s="2">
        <v>386</v>
      </c>
      <c r="E17" s="2">
        <v>416</v>
      </c>
      <c r="F17" s="2">
        <v>470</v>
      </c>
      <c r="G17" s="2">
        <v>298</v>
      </c>
      <c r="H17" s="2" t="s">
        <v>16</v>
      </c>
      <c r="I17" s="13" t="s">
        <v>14</v>
      </c>
      <c r="J17" s="13">
        <v>9</v>
      </c>
      <c r="K17" s="13">
        <v>11</v>
      </c>
      <c r="L17" s="13">
        <v>13</v>
      </c>
      <c r="M17" s="13">
        <v>37</v>
      </c>
      <c r="N17" s="13">
        <v>7</v>
      </c>
      <c r="O17" s="13">
        <v>12</v>
      </c>
      <c r="P17" s="13">
        <v>11</v>
      </c>
      <c r="Q17" s="14">
        <v>15</v>
      </c>
      <c r="T17" s="2">
        <v>435</v>
      </c>
      <c r="U17" s="2">
        <v>406</v>
      </c>
      <c r="V17" s="2">
        <v>388</v>
      </c>
      <c r="W17" s="2">
        <v>420</v>
      </c>
      <c r="X17" s="2">
        <v>470</v>
      </c>
      <c r="Y17" s="2">
        <v>296</v>
      </c>
      <c r="Z17" s="6">
        <v>0</v>
      </c>
      <c r="AA17" s="19">
        <f>T111^J16 * U111^K16 * V111^L16 * W111^M16 *  Y111^O16 * Z111^P16</f>
        <v>2.6273109802181725E-77</v>
      </c>
      <c r="AB17">
        <f t="shared" si="0"/>
        <v>-176.33309127838285</v>
      </c>
    </row>
    <row r="18" spans="1:28">
      <c r="A18" s="1">
        <v>45725</v>
      </c>
      <c r="B18" s="2">
        <v>435</v>
      </c>
      <c r="C18" s="2">
        <v>407</v>
      </c>
      <c r="D18" s="2">
        <v>390</v>
      </c>
      <c r="E18" s="2">
        <v>415</v>
      </c>
      <c r="F18" s="2">
        <v>456</v>
      </c>
      <c r="G18" s="2">
        <v>297</v>
      </c>
      <c r="H18" s="2" t="s">
        <v>16</v>
      </c>
      <c r="I18" s="13" t="s">
        <v>14</v>
      </c>
      <c r="J18" s="13">
        <v>8</v>
      </c>
      <c r="K18" s="13">
        <v>12</v>
      </c>
      <c r="L18" s="13">
        <v>10</v>
      </c>
      <c r="M18" s="13">
        <v>36</v>
      </c>
      <c r="N18" s="13">
        <v>12</v>
      </c>
      <c r="O18" s="13">
        <v>12</v>
      </c>
      <c r="P18" s="13">
        <v>10</v>
      </c>
      <c r="Q18" s="14">
        <v>16</v>
      </c>
      <c r="T18" s="2">
        <v>435</v>
      </c>
      <c r="U18" s="2">
        <v>410</v>
      </c>
      <c r="V18" s="2">
        <v>386</v>
      </c>
      <c r="W18" s="2">
        <v>416</v>
      </c>
      <c r="X18" s="2">
        <v>470</v>
      </c>
      <c r="Y18" s="2">
        <v>298</v>
      </c>
      <c r="Z18" s="6">
        <v>0</v>
      </c>
      <c r="AA18" s="19">
        <f t="shared" si="1"/>
        <v>7.2258786479990723E-78</v>
      </c>
      <c r="AB18">
        <f t="shared" si="0"/>
        <v>-177.62396841475143</v>
      </c>
    </row>
    <row r="19" spans="1:28">
      <c r="A19" s="1">
        <v>45726</v>
      </c>
      <c r="B19" s="2">
        <v>435</v>
      </c>
      <c r="C19" s="2">
        <v>405</v>
      </c>
      <c r="D19" s="2">
        <v>390</v>
      </c>
      <c r="E19" s="2">
        <v>417</v>
      </c>
      <c r="F19" s="2">
        <v>460</v>
      </c>
      <c r="G19" s="2">
        <v>297</v>
      </c>
      <c r="H19" s="2" t="s">
        <v>16</v>
      </c>
      <c r="I19" s="13" t="s">
        <v>14</v>
      </c>
      <c r="J19" s="13">
        <v>8</v>
      </c>
      <c r="K19" s="13">
        <v>14</v>
      </c>
      <c r="L19" s="13">
        <v>11</v>
      </c>
      <c r="M19" s="13">
        <v>34</v>
      </c>
      <c r="N19" s="13">
        <v>11</v>
      </c>
      <c r="O19" s="13">
        <v>12</v>
      </c>
      <c r="P19" s="13">
        <v>11</v>
      </c>
      <c r="Q19" s="14">
        <v>17</v>
      </c>
      <c r="T19" s="2">
        <v>435</v>
      </c>
      <c r="U19" s="2">
        <v>407</v>
      </c>
      <c r="V19" s="2">
        <v>390</v>
      </c>
      <c r="W19" s="2">
        <v>415</v>
      </c>
      <c r="X19" s="2">
        <v>456</v>
      </c>
      <c r="Y19" s="2">
        <v>297</v>
      </c>
      <c r="Z19" s="6">
        <v>0</v>
      </c>
      <c r="AA19" s="19">
        <f t="shared" si="1"/>
        <v>1.2511209273811726E-78</v>
      </c>
      <c r="AB19">
        <f t="shared" si="0"/>
        <v>-179.37759736214923</v>
      </c>
    </row>
    <row r="20" spans="1:28">
      <c r="A20" s="1">
        <v>45727</v>
      </c>
      <c r="B20" s="2">
        <v>420</v>
      </c>
      <c r="C20" s="2">
        <v>406</v>
      </c>
      <c r="D20" s="2">
        <v>370</v>
      </c>
      <c r="E20" s="2">
        <v>419</v>
      </c>
      <c r="F20" s="2">
        <v>458</v>
      </c>
      <c r="G20" s="2">
        <v>297</v>
      </c>
      <c r="H20" s="2" t="s">
        <v>16</v>
      </c>
      <c r="I20" s="13" t="s">
        <v>14</v>
      </c>
      <c r="J20" s="13">
        <v>14</v>
      </c>
      <c r="K20" s="13">
        <v>10</v>
      </c>
      <c r="L20" s="13">
        <v>23</v>
      </c>
      <c r="M20" s="13">
        <v>24</v>
      </c>
      <c r="N20" s="13">
        <v>9</v>
      </c>
      <c r="O20" s="13">
        <v>10</v>
      </c>
      <c r="P20" s="13">
        <v>9</v>
      </c>
      <c r="Q20" s="14">
        <v>18</v>
      </c>
      <c r="T20" s="2">
        <v>435</v>
      </c>
      <c r="U20" s="2">
        <v>405</v>
      </c>
      <c r="V20" s="2">
        <v>390</v>
      </c>
      <c r="W20" s="2">
        <v>417</v>
      </c>
      <c r="X20" s="2">
        <v>460</v>
      </c>
      <c r="Y20" s="2">
        <v>297</v>
      </c>
      <c r="Z20" s="6">
        <v>0</v>
      </c>
      <c r="AA20" s="19">
        <f t="shared" si="1"/>
        <v>1.6062658792147721E-80</v>
      </c>
      <c r="AB20">
        <f t="shared" si="0"/>
        <v>-183.73289528401867</v>
      </c>
    </row>
    <row r="21" spans="1:28">
      <c r="A21" s="1">
        <v>45728</v>
      </c>
      <c r="B21" s="2">
        <v>420</v>
      </c>
      <c r="C21" s="2">
        <v>405</v>
      </c>
      <c r="D21" s="2">
        <v>370</v>
      </c>
      <c r="E21" s="2">
        <v>417</v>
      </c>
      <c r="F21" s="2">
        <v>455</v>
      </c>
      <c r="G21" s="2">
        <v>298</v>
      </c>
      <c r="H21" s="2" t="s">
        <v>16</v>
      </c>
      <c r="I21" s="13" t="s">
        <v>14</v>
      </c>
      <c r="J21" s="13">
        <v>14</v>
      </c>
      <c r="K21" s="13">
        <v>11</v>
      </c>
      <c r="L21" s="13">
        <v>22</v>
      </c>
      <c r="M21" s="13">
        <v>26</v>
      </c>
      <c r="N21" s="13">
        <v>11</v>
      </c>
      <c r="O21" s="13">
        <v>9</v>
      </c>
      <c r="P21" s="13">
        <v>8</v>
      </c>
      <c r="Q21" s="14">
        <v>19</v>
      </c>
      <c r="T21" s="2">
        <v>420</v>
      </c>
      <c r="U21" s="2">
        <v>406</v>
      </c>
      <c r="V21" s="2">
        <v>370</v>
      </c>
      <c r="W21" s="2">
        <v>419</v>
      </c>
      <c r="X21" s="2">
        <v>458</v>
      </c>
      <c r="Y21" s="2">
        <v>297</v>
      </c>
      <c r="Z21" s="6">
        <v>0</v>
      </c>
      <c r="AA21" s="19">
        <f t="shared" si="1"/>
        <v>1.214632409705387E-80</v>
      </c>
      <c r="AB21">
        <f t="shared" si="0"/>
        <v>-184.012365951959</v>
      </c>
    </row>
    <row r="22" spans="1:28">
      <c r="A22" s="1">
        <v>45729</v>
      </c>
      <c r="B22" s="2">
        <v>420</v>
      </c>
      <c r="C22" s="2">
        <v>408</v>
      </c>
      <c r="D22" s="2">
        <v>370</v>
      </c>
      <c r="E22" s="2">
        <v>419</v>
      </c>
      <c r="F22" s="2">
        <v>455</v>
      </c>
      <c r="G22" s="2">
        <v>297</v>
      </c>
      <c r="H22" s="2" t="s">
        <v>16</v>
      </c>
      <c r="I22" s="13" t="s">
        <v>14</v>
      </c>
      <c r="J22" s="13">
        <v>14</v>
      </c>
      <c r="K22" s="13">
        <v>9</v>
      </c>
      <c r="L22" s="13">
        <v>23</v>
      </c>
      <c r="M22" s="13">
        <v>24</v>
      </c>
      <c r="N22" s="13">
        <v>11</v>
      </c>
      <c r="O22" s="13">
        <v>10</v>
      </c>
      <c r="P22" s="13">
        <v>8</v>
      </c>
      <c r="Q22" s="14">
        <v>20</v>
      </c>
      <c r="T22" s="2">
        <v>420</v>
      </c>
      <c r="U22" s="2">
        <v>405</v>
      </c>
      <c r="V22" s="2">
        <v>370</v>
      </c>
      <c r="W22" s="2">
        <v>417</v>
      </c>
      <c r="X22" s="2">
        <v>455</v>
      </c>
      <c r="Y22" s="2">
        <v>298</v>
      </c>
      <c r="Z22" s="6">
        <v>0</v>
      </c>
      <c r="AA22" s="19">
        <f t="shared" si="1"/>
        <v>4.4149764560381753E-82</v>
      </c>
      <c r="AB22">
        <f t="shared" si="0"/>
        <v>-187.32697512419074</v>
      </c>
    </row>
    <row r="23" spans="1:28">
      <c r="A23" s="1">
        <v>45730</v>
      </c>
      <c r="B23" s="2">
        <v>420</v>
      </c>
      <c r="C23" s="2">
        <v>407</v>
      </c>
      <c r="D23" s="2">
        <v>370</v>
      </c>
      <c r="E23" s="2">
        <v>417</v>
      </c>
      <c r="F23" s="2">
        <v>455</v>
      </c>
      <c r="G23" s="2">
        <v>296</v>
      </c>
      <c r="H23" s="2" t="s">
        <v>16</v>
      </c>
      <c r="I23" s="3" t="s">
        <v>16</v>
      </c>
      <c r="J23" s="3">
        <v>16</v>
      </c>
      <c r="K23" s="3">
        <v>11</v>
      </c>
      <c r="L23" s="3">
        <v>27</v>
      </c>
      <c r="M23" s="3">
        <v>11</v>
      </c>
      <c r="N23" s="3">
        <v>13</v>
      </c>
      <c r="O23" s="3">
        <v>12</v>
      </c>
      <c r="P23" s="3">
        <v>10</v>
      </c>
      <c r="Q23" s="9">
        <v>21</v>
      </c>
      <c r="T23" s="2">
        <v>420</v>
      </c>
      <c r="U23" s="2">
        <v>408</v>
      </c>
      <c r="V23" s="2">
        <v>370</v>
      </c>
      <c r="W23" s="2">
        <v>419</v>
      </c>
      <c r="X23" s="2">
        <v>455</v>
      </c>
      <c r="Y23" s="2">
        <v>297</v>
      </c>
      <c r="Z23" s="6">
        <v>0</v>
      </c>
      <c r="AA23" s="19">
        <f t="shared" si="1"/>
        <v>1.5151528005403721E-80</v>
      </c>
      <c r="AB23">
        <f t="shared" si="0"/>
        <v>-183.7912911472057</v>
      </c>
    </row>
    <row r="24" spans="1:28">
      <c r="A24" s="1">
        <v>45731</v>
      </c>
      <c r="B24" s="2">
        <v>420</v>
      </c>
      <c r="C24" s="2">
        <v>410</v>
      </c>
      <c r="D24" s="2">
        <v>370</v>
      </c>
      <c r="E24" s="2">
        <v>417</v>
      </c>
      <c r="F24" s="2">
        <v>458</v>
      </c>
      <c r="G24" s="2">
        <v>298</v>
      </c>
      <c r="H24" s="2" t="s">
        <v>16</v>
      </c>
      <c r="I24" s="3" t="s">
        <v>16</v>
      </c>
      <c r="J24" s="3">
        <v>17</v>
      </c>
      <c r="K24" s="3">
        <v>10</v>
      </c>
      <c r="L24" s="3">
        <v>28</v>
      </c>
      <c r="M24" s="3">
        <v>12</v>
      </c>
      <c r="N24" s="3">
        <v>11</v>
      </c>
      <c r="O24" s="3">
        <v>11</v>
      </c>
      <c r="P24" s="3">
        <v>10</v>
      </c>
      <c r="Q24" s="9">
        <v>22</v>
      </c>
      <c r="T24" s="2">
        <v>420</v>
      </c>
      <c r="U24" s="2">
        <v>407</v>
      </c>
      <c r="V24" s="2">
        <v>370</v>
      </c>
      <c r="W24" s="2">
        <v>417</v>
      </c>
      <c r="X24" s="2">
        <v>455</v>
      </c>
      <c r="Y24" s="2">
        <v>296</v>
      </c>
      <c r="Z24" s="6">
        <v>0</v>
      </c>
      <c r="AA24" s="19">
        <f t="shared" si="1"/>
        <v>1.7301380926477547E-82</v>
      </c>
      <c r="AB24">
        <f t="shared" si="0"/>
        <v>-188.26377639784795</v>
      </c>
    </row>
    <row r="25" spans="1:28">
      <c r="A25" s="1">
        <v>45732</v>
      </c>
      <c r="B25" s="2">
        <v>420</v>
      </c>
      <c r="C25" s="2">
        <v>407</v>
      </c>
      <c r="D25" s="2">
        <v>370</v>
      </c>
      <c r="E25" s="2">
        <v>418</v>
      </c>
      <c r="F25" s="2">
        <v>455</v>
      </c>
      <c r="G25" s="2">
        <v>298</v>
      </c>
      <c r="H25" s="2" t="s">
        <v>16</v>
      </c>
      <c r="I25" s="3" t="s">
        <v>16</v>
      </c>
      <c r="J25" s="3">
        <v>17</v>
      </c>
      <c r="K25" s="3">
        <v>12</v>
      </c>
      <c r="L25" s="3">
        <v>27</v>
      </c>
      <c r="M25" s="3">
        <v>11</v>
      </c>
      <c r="N25" s="3">
        <v>13</v>
      </c>
      <c r="O25" s="3">
        <v>11</v>
      </c>
      <c r="P25" s="3">
        <v>10</v>
      </c>
      <c r="Q25" s="9">
        <v>23</v>
      </c>
      <c r="T25" s="2">
        <v>420</v>
      </c>
      <c r="U25" s="2">
        <v>410</v>
      </c>
      <c r="V25" s="2">
        <v>370</v>
      </c>
      <c r="W25" s="2">
        <v>417</v>
      </c>
      <c r="X25" s="2">
        <v>458</v>
      </c>
      <c r="Y25" s="2">
        <v>298</v>
      </c>
      <c r="Z25" s="6">
        <v>0</v>
      </c>
      <c r="AA25" s="19">
        <f t="shared" si="1"/>
        <v>5.3029184601927384E-81</v>
      </c>
      <c r="AB25">
        <f t="shared" si="0"/>
        <v>-184.84113521064674</v>
      </c>
    </row>
    <row r="26" spans="1:28">
      <c r="A26" s="1">
        <v>45733</v>
      </c>
      <c r="B26" s="2">
        <v>420</v>
      </c>
      <c r="C26" s="2">
        <v>409</v>
      </c>
      <c r="D26" s="2">
        <v>370</v>
      </c>
      <c r="E26" s="2">
        <v>416</v>
      </c>
      <c r="F26" s="2">
        <v>460</v>
      </c>
      <c r="G26" s="2">
        <v>295</v>
      </c>
      <c r="H26" s="2" t="s">
        <v>16</v>
      </c>
      <c r="I26" s="3" t="s">
        <v>16</v>
      </c>
      <c r="J26" s="3">
        <v>17</v>
      </c>
      <c r="K26" s="3">
        <v>11</v>
      </c>
      <c r="L26" s="3">
        <v>27</v>
      </c>
      <c r="M26" s="3">
        <v>12</v>
      </c>
      <c r="N26" s="3">
        <v>10</v>
      </c>
      <c r="O26" s="3">
        <v>13</v>
      </c>
      <c r="P26" s="3">
        <v>10</v>
      </c>
      <c r="Q26" s="9">
        <v>24</v>
      </c>
      <c r="T26" s="2">
        <v>420</v>
      </c>
      <c r="U26" s="2">
        <v>407</v>
      </c>
      <c r="V26" s="2">
        <v>370</v>
      </c>
      <c r="W26" s="2">
        <v>418</v>
      </c>
      <c r="X26" s="2">
        <v>455</v>
      </c>
      <c r="Y26" s="2">
        <v>298</v>
      </c>
      <c r="Z26" s="6">
        <v>0</v>
      </c>
      <c r="AA26" s="19">
        <f t="shared" si="1"/>
        <v>2.9243432531030174E-83</v>
      </c>
      <c r="AB26">
        <f t="shared" si="0"/>
        <v>-190.04149279188601</v>
      </c>
    </row>
    <row r="27" spans="1:28">
      <c r="A27" s="1">
        <v>45734</v>
      </c>
      <c r="B27" s="2">
        <v>420</v>
      </c>
      <c r="C27" s="2">
        <v>407</v>
      </c>
      <c r="D27" s="2">
        <v>370</v>
      </c>
      <c r="E27" s="2">
        <v>416</v>
      </c>
      <c r="F27" s="2">
        <v>458</v>
      </c>
      <c r="G27" s="2">
        <v>296</v>
      </c>
      <c r="H27" s="2" t="s">
        <v>16</v>
      </c>
      <c r="I27" s="3" t="s">
        <v>16</v>
      </c>
      <c r="J27" s="3">
        <v>16</v>
      </c>
      <c r="K27" s="3">
        <v>12</v>
      </c>
      <c r="L27" s="3">
        <v>27</v>
      </c>
      <c r="M27" s="3">
        <v>12</v>
      </c>
      <c r="N27" s="3">
        <v>11</v>
      </c>
      <c r="O27" s="3">
        <v>12</v>
      </c>
      <c r="P27" s="3">
        <v>10</v>
      </c>
      <c r="Q27" s="9">
        <v>25</v>
      </c>
      <c r="T27" s="2">
        <v>420</v>
      </c>
      <c r="U27" s="2">
        <v>409</v>
      </c>
      <c r="V27" s="2">
        <v>370</v>
      </c>
      <c r="W27" s="2">
        <v>416</v>
      </c>
      <c r="X27" s="2">
        <v>460</v>
      </c>
      <c r="Y27" s="2">
        <v>295</v>
      </c>
      <c r="Z27" s="6">
        <v>0</v>
      </c>
      <c r="AA27" s="19">
        <f t="shared" si="1"/>
        <v>2.7823431428967427E-82</v>
      </c>
      <c r="AB27">
        <f t="shared" si="0"/>
        <v>-187.78868419565671</v>
      </c>
    </row>
    <row r="28" spans="1:28">
      <c r="A28" s="1">
        <v>45735</v>
      </c>
      <c r="B28" s="2">
        <v>420</v>
      </c>
      <c r="C28" s="2">
        <v>409</v>
      </c>
      <c r="D28" s="2">
        <v>370</v>
      </c>
      <c r="E28" s="2">
        <v>418</v>
      </c>
      <c r="F28" s="2">
        <v>456</v>
      </c>
      <c r="G28" s="2">
        <v>295</v>
      </c>
      <c r="H28" s="2" t="s">
        <v>16</v>
      </c>
      <c r="I28" s="3" t="s">
        <v>16</v>
      </c>
      <c r="J28" s="3">
        <v>16</v>
      </c>
      <c r="K28" s="3">
        <v>11</v>
      </c>
      <c r="L28" s="3">
        <v>27</v>
      </c>
      <c r="M28" s="3">
        <v>11</v>
      </c>
      <c r="N28" s="3">
        <v>12</v>
      </c>
      <c r="O28" s="3">
        <v>13</v>
      </c>
      <c r="P28" s="3">
        <v>10</v>
      </c>
      <c r="Q28" s="9">
        <v>26</v>
      </c>
      <c r="T28" s="2">
        <v>420</v>
      </c>
      <c r="U28" s="2">
        <v>407</v>
      </c>
      <c r="V28" s="2">
        <v>370</v>
      </c>
      <c r="W28" s="2">
        <v>416</v>
      </c>
      <c r="X28" s="2">
        <v>458</v>
      </c>
      <c r="Y28" s="2">
        <v>296</v>
      </c>
      <c r="Z28" s="6">
        <v>0</v>
      </c>
      <c r="AA28" s="19">
        <f t="shared" si="1"/>
        <v>1.6258136015785154E-82</v>
      </c>
      <c r="AB28">
        <f t="shared" si="0"/>
        <v>-188.32596925713293</v>
      </c>
    </row>
    <row r="29" spans="1:28">
      <c r="A29" s="1">
        <v>45736</v>
      </c>
      <c r="B29" s="2">
        <v>420</v>
      </c>
      <c r="C29" s="2">
        <v>405</v>
      </c>
      <c r="D29" s="2">
        <v>385</v>
      </c>
      <c r="E29" s="2">
        <v>419</v>
      </c>
      <c r="F29" s="2">
        <v>460</v>
      </c>
      <c r="G29" s="2">
        <v>299</v>
      </c>
      <c r="H29" s="2" t="s">
        <v>16</v>
      </c>
      <c r="I29" s="3" t="s">
        <v>16</v>
      </c>
      <c r="J29" s="3">
        <v>20</v>
      </c>
      <c r="K29" s="3">
        <v>15</v>
      </c>
      <c r="L29" s="3">
        <v>15</v>
      </c>
      <c r="M29" s="3">
        <v>13</v>
      </c>
      <c r="N29" s="3">
        <v>12</v>
      </c>
      <c r="O29" s="3">
        <v>13</v>
      </c>
      <c r="P29" s="3">
        <v>12</v>
      </c>
      <c r="Q29" s="9">
        <v>27</v>
      </c>
      <c r="T29" s="2">
        <v>420</v>
      </c>
      <c r="U29" s="2">
        <v>409</v>
      </c>
      <c r="V29" s="2">
        <v>370</v>
      </c>
      <c r="W29" s="2">
        <v>418</v>
      </c>
      <c r="X29" s="2">
        <v>456</v>
      </c>
      <c r="Y29" s="2">
        <v>295</v>
      </c>
      <c r="Z29" s="6">
        <v>0</v>
      </c>
      <c r="AA29" s="19">
        <f t="shared" si="1"/>
        <v>1.7612525786396398E-82</v>
      </c>
      <c r="AB29">
        <f t="shared" si="0"/>
        <v>-188.24595237718574</v>
      </c>
    </row>
    <row r="30" spans="1:28">
      <c r="A30" s="1">
        <v>45737</v>
      </c>
      <c r="B30" s="2">
        <v>420</v>
      </c>
      <c r="C30" s="2">
        <v>406</v>
      </c>
      <c r="D30" s="2">
        <v>388</v>
      </c>
      <c r="E30" s="2">
        <v>415</v>
      </c>
      <c r="F30" s="2">
        <v>459</v>
      </c>
      <c r="G30" s="2">
        <v>296</v>
      </c>
      <c r="H30" s="2" t="s">
        <v>16</v>
      </c>
      <c r="I30" s="3" t="s">
        <v>16</v>
      </c>
      <c r="J30" s="3">
        <v>19</v>
      </c>
      <c r="K30" s="3">
        <v>14</v>
      </c>
      <c r="L30" s="3">
        <v>13</v>
      </c>
      <c r="M30" s="3">
        <v>15</v>
      </c>
      <c r="N30" s="3">
        <v>12</v>
      </c>
      <c r="O30" s="3">
        <v>14</v>
      </c>
      <c r="P30" s="3">
        <v>12</v>
      </c>
      <c r="Q30" s="9">
        <v>28</v>
      </c>
      <c r="T30" s="2">
        <v>420</v>
      </c>
      <c r="U30" s="2">
        <v>405</v>
      </c>
      <c r="V30" s="2">
        <v>385</v>
      </c>
      <c r="W30" s="2">
        <v>419</v>
      </c>
      <c r="X30" s="2">
        <v>460</v>
      </c>
      <c r="Y30" s="2">
        <v>299</v>
      </c>
      <c r="Z30" s="6">
        <v>0</v>
      </c>
      <c r="AA30" s="19">
        <f t="shared" si="1"/>
        <v>1.4369243949980019E-84</v>
      </c>
      <c r="AB30">
        <f t="shared" si="0"/>
        <v>-193.05464281887126</v>
      </c>
    </row>
    <row r="31" spans="1:28">
      <c r="A31" s="1">
        <v>45738</v>
      </c>
      <c r="B31" s="2">
        <v>420</v>
      </c>
      <c r="C31" s="2">
        <v>406</v>
      </c>
      <c r="D31" s="2">
        <v>386</v>
      </c>
      <c r="E31" s="2">
        <v>418</v>
      </c>
      <c r="F31" s="2">
        <v>455</v>
      </c>
      <c r="G31" s="2">
        <v>296</v>
      </c>
      <c r="H31" s="2" t="s">
        <v>16</v>
      </c>
      <c r="I31" s="3" t="s">
        <v>16</v>
      </c>
      <c r="J31" s="3">
        <v>19</v>
      </c>
      <c r="K31" s="3">
        <v>14</v>
      </c>
      <c r="L31" s="3">
        <v>14</v>
      </c>
      <c r="M31" s="3">
        <v>13</v>
      </c>
      <c r="N31" s="3">
        <v>15</v>
      </c>
      <c r="O31" s="3">
        <v>14</v>
      </c>
      <c r="P31" s="3">
        <v>11</v>
      </c>
      <c r="Q31" s="9">
        <v>29</v>
      </c>
      <c r="T31" s="2">
        <v>420</v>
      </c>
      <c r="U31" s="2">
        <v>406</v>
      </c>
      <c r="V31" s="2">
        <v>388</v>
      </c>
      <c r="W31" s="2">
        <v>415</v>
      </c>
      <c r="X31" s="2">
        <v>459</v>
      </c>
      <c r="Y31" s="2">
        <v>296</v>
      </c>
      <c r="Z31" s="6">
        <v>0</v>
      </c>
      <c r="AA31" s="19">
        <f t="shared" si="1"/>
        <v>6.8552781660363192E-84</v>
      </c>
      <c r="AB31">
        <f t="shared" si="0"/>
        <v>-191.49212892074775</v>
      </c>
    </row>
    <row r="32" spans="1:28">
      <c r="A32" s="1">
        <v>45739</v>
      </c>
      <c r="B32" s="2">
        <v>420</v>
      </c>
      <c r="C32" s="2">
        <v>410</v>
      </c>
      <c r="D32" s="2">
        <v>389</v>
      </c>
      <c r="E32" s="2">
        <v>418</v>
      </c>
      <c r="F32" s="2">
        <v>460</v>
      </c>
      <c r="G32" s="2">
        <v>298</v>
      </c>
      <c r="H32" s="2" t="s">
        <v>16</v>
      </c>
      <c r="I32" s="3" t="s">
        <v>16</v>
      </c>
      <c r="J32" s="3">
        <v>21</v>
      </c>
      <c r="K32" s="3">
        <v>13</v>
      </c>
      <c r="L32" s="3">
        <v>13</v>
      </c>
      <c r="M32" s="3">
        <v>14</v>
      </c>
      <c r="N32" s="3">
        <v>13</v>
      </c>
      <c r="O32" s="3">
        <v>14</v>
      </c>
      <c r="P32" s="3">
        <v>13</v>
      </c>
      <c r="Q32" s="9">
        <v>30</v>
      </c>
      <c r="T32" s="2">
        <v>420</v>
      </c>
      <c r="U32" s="2">
        <v>406</v>
      </c>
      <c r="V32" s="2">
        <v>386</v>
      </c>
      <c r="W32" s="2">
        <v>418</v>
      </c>
      <c r="X32" s="2">
        <v>455</v>
      </c>
      <c r="Y32" s="2">
        <v>296</v>
      </c>
      <c r="Z32" s="6">
        <v>0</v>
      </c>
      <c r="AA32" s="19">
        <f t="shared" si="1"/>
        <v>1.0113011838017879E-84</v>
      </c>
      <c r="AB32">
        <f t="shared" si="0"/>
        <v>-193.40591000900022</v>
      </c>
    </row>
    <row r="33" spans="1:28">
      <c r="A33" s="1">
        <v>45740</v>
      </c>
      <c r="B33" s="2">
        <v>420</v>
      </c>
      <c r="C33" s="2">
        <v>405</v>
      </c>
      <c r="D33" s="2">
        <v>390</v>
      </c>
      <c r="E33" s="2">
        <v>418</v>
      </c>
      <c r="F33" s="2">
        <v>455</v>
      </c>
      <c r="G33" s="2">
        <v>298</v>
      </c>
      <c r="H33" s="11" t="s">
        <v>11</v>
      </c>
      <c r="I33" s="11" t="s">
        <v>16</v>
      </c>
      <c r="J33" s="11">
        <v>23</v>
      </c>
      <c r="K33" s="11">
        <v>18</v>
      </c>
      <c r="L33" s="11">
        <v>14</v>
      </c>
      <c r="M33" s="11">
        <v>15</v>
      </c>
      <c r="N33" s="11">
        <v>17</v>
      </c>
      <c r="O33" s="11">
        <v>0</v>
      </c>
      <c r="P33" s="11">
        <v>14</v>
      </c>
      <c r="Q33" s="12">
        <v>31</v>
      </c>
      <c r="T33" s="2">
        <v>420</v>
      </c>
      <c r="U33" s="2">
        <v>410</v>
      </c>
      <c r="V33" s="2">
        <v>389</v>
      </c>
      <c r="W33" s="2">
        <v>418</v>
      </c>
      <c r="X33" s="2">
        <v>460</v>
      </c>
      <c r="Y33" s="2">
        <v>298</v>
      </c>
      <c r="Z33" s="6">
        <v>0</v>
      </c>
      <c r="AA33" s="19">
        <f t="shared" si="1"/>
        <v>2.1923310507495833E-85</v>
      </c>
      <c r="AB33">
        <f t="shared" si="0"/>
        <v>-194.9347675200097</v>
      </c>
    </row>
    <row r="34" spans="1:28">
      <c r="A34" s="1">
        <v>45741</v>
      </c>
      <c r="B34" s="2">
        <v>420</v>
      </c>
      <c r="C34" s="2">
        <v>407</v>
      </c>
      <c r="D34" s="2">
        <v>386</v>
      </c>
      <c r="E34" s="2">
        <v>417</v>
      </c>
      <c r="F34" s="2">
        <v>455</v>
      </c>
      <c r="G34" s="2">
        <v>296</v>
      </c>
      <c r="H34" s="11" t="s">
        <v>11</v>
      </c>
      <c r="I34" s="11" t="s">
        <v>16</v>
      </c>
      <c r="J34" s="11">
        <v>22</v>
      </c>
      <c r="K34" s="11">
        <v>16</v>
      </c>
      <c r="L34" s="11">
        <v>16</v>
      </c>
      <c r="M34" s="11">
        <v>16</v>
      </c>
      <c r="N34" s="11">
        <v>17</v>
      </c>
      <c r="O34" s="11">
        <v>0</v>
      </c>
      <c r="P34" s="11">
        <v>13</v>
      </c>
      <c r="Q34" s="12">
        <v>32</v>
      </c>
      <c r="T34" s="2">
        <v>420</v>
      </c>
      <c r="U34" s="2">
        <v>405</v>
      </c>
      <c r="V34" s="2">
        <v>390</v>
      </c>
      <c r="W34" s="2">
        <v>418</v>
      </c>
      <c r="X34" s="2">
        <v>455</v>
      </c>
      <c r="Y34" s="2">
        <v>298</v>
      </c>
      <c r="Z34" s="6">
        <v>0</v>
      </c>
      <c r="AA34" s="19">
        <f>T128^J33 * U128^K33 * V128^L33 * W128^M33 * X128^N33 *Z128^P33</f>
        <v>1.3156145456424827E-78</v>
      </c>
      <c r="AB34">
        <f t="shared" si="0"/>
        <v>-179.32733336198353</v>
      </c>
    </row>
    <row r="35" spans="1:28">
      <c r="A35" s="1">
        <v>45742</v>
      </c>
      <c r="B35" s="2">
        <v>415</v>
      </c>
      <c r="C35" s="2">
        <v>409</v>
      </c>
      <c r="D35" s="2">
        <v>390</v>
      </c>
      <c r="E35" s="2">
        <v>415</v>
      </c>
      <c r="F35" s="2">
        <v>460</v>
      </c>
      <c r="G35" s="2">
        <v>299</v>
      </c>
      <c r="H35" s="11" t="s">
        <v>11</v>
      </c>
      <c r="I35" s="11" t="s">
        <v>16</v>
      </c>
      <c r="J35" s="11">
        <v>28</v>
      </c>
      <c r="K35" s="11">
        <v>14</v>
      </c>
      <c r="L35" s="11">
        <v>13</v>
      </c>
      <c r="M35" s="11">
        <v>17</v>
      </c>
      <c r="N35" s="11">
        <v>13</v>
      </c>
      <c r="O35" s="11">
        <v>0</v>
      </c>
      <c r="P35" s="11">
        <v>13</v>
      </c>
      <c r="Q35" s="12">
        <v>33</v>
      </c>
      <c r="T35" s="2">
        <v>420</v>
      </c>
      <c r="U35" s="2">
        <v>407</v>
      </c>
      <c r="V35" s="2">
        <v>386</v>
      </c>
      <c r="W35" s="2">
        <v>417</v>
      </c>
      <c r="X35" s="2">
        <v>455</v>
      </c>
      <c r="Y35" s="2">
        <v>296</v>
      </c>
      <c r="Z35" s="6">
        <v>0</v>
      </c>
      <c r="AA35" s="19">
        <f>T129^J34 * U129^K34 * V129^L34 * W129^M34 * X129^N34 *  Z129^P34</f>
        <v>5.2920043616061872E-78</v>
      </c>
      <c r="AB35">
        <f t="shared" si="0"/>
        <v>-177.93544018309458</v>
      </c>
    </row>
    <row r="36" spans="1:28">
      <c r="A36" s="1">
        <v>45743</v>
      </c>
      <c r="B36" s="2">
        <v>415</v>
      </c>
      <c r="C36" s="2">
        <v>408</v>
      </c>
      <c r="D36" s="2">
        <v>388</v>
      </c>
      <c r="E36" s="2">
        <v>415</v>
      </c>
      <c r="F36" s="2">
        <v>458</v>
      </c>
      <c r="G36" s="2">
        <v>298</v>
      </c>
      <c r="H36" s="11" t="s">
        <v>11</v>
      </c>
      <c r="I36" s="11" t="s">
        <v>16</v>
      </c>
      <c r="J36" s="11">
        <v>27</v>
      </c>
      <c r="K36" s="11">
        <v>14</v>
      </c>
      <c r="L36" s="11">
        <v>14</v>
      </c>
      <c r="M36" s="11">
        <v>17</v>
      </c>
      <c r="N36" s="11">
        <v>14</v>
      </c>
      <c r="O36" s="11">
        <v>0</v>
      </c>
      <c r="P36" s="11">
        <v>13</v>
      </c>
      <c r="Q36" s="12">
        <v>34</v>
      </c>
      <c r="T36" s="2">
        <v>415</v>
      </c>
      <c r="U36" s="2">
        <v>409</v>
      </c>
      <c r="V36" s="2">
        <v>390</v>
      </c>
      <c r="W36" s="2">
        <v>415</v>
      </c>
      <c r="X36" s="2">
        <v>460</v>
      </c>
      <c r="Y36" s="2">
        <v>299</v>
      </c>
      <c r="Z36" s="6">
        <v>0</v>
      </c>
      <c r="AA36" s="19">
        <f t="shared" ref="AA36:AA41" si="2">T130^J35 * U130^K35 * V130^L35 * W130^M35 * X130^N35 *  Z130^P35</f>
        <v>6.1234809462233203E-75</v>
      </c>
      <c r="AB36">
        <f t="shared" si="0"/>
        <v>-170.88175125766176</v>
      </c>
    </row>
    <row r="37" spans="1:28">
      <c r="A37" s="1">
        <v>45744</v>
      </c>
      <c r="B37" s="2">
        <v>415</v>
      </c>
      <c r="C37" s="2">
        <v>410</v>
      </c>
      <c r="D37" s="2">
        <v>388</v>
      </c>
      <c r="E37" s="2">
        <v>415</v>
      </c>
      <c r="F37" s="2">
        <v>457</v>
      </c>
      <c r="G37" s="2">
        <v>295</v>
      </c>
      <c r="H37" s="11" t="s">
        <v>11</v>
      </c>
      <c r="I37" s="13" t="s">
        <v>7</v>
      </c>
      <c r="J37" s="13">
        <v>23</v>
      </c>
      <c r="K37" s="13">
        <v>29</v>
      </c>
      <c r="L37" s="13">
        <v>12</v>
      </c>
      <c r="M37" s="13">
        <v>14</v>
      </c>
      <c r="N37" s="13">
        <v>12</v>
      </c>
      <c r="O37" s="13">
        <v>0</v>
      </c>
      <c r="P37" s="13">
        <v>11</v>
      </c>
      <c r="Q37" s="14">
        <v>35</v>
      </c>
      <c r="T37" s="2">
        <v>415</v>
      </c>
      <c r="U37" s="2">
        <v>408</v>
      </c>
      <c r="V37" s="2">
        <v>388</v>
      </c>
      <c r="W37" s="2">
        <v>415</v>
      </c>
      <c r="X37" s="2">
        <v>458</v>
      </c>
      <c r="Y37" s="2">
        <v>298</v>
      </c>
      <c r="Z37" s="6">
        <v>0</v>
      </c>
      <c r="AA37" s="19">
        <f t="shared" si="2"/>
        <v>4.0787303033864399E-76</v>
      </c>
      <c r="AB37">
        <f t="shared" si="0"/>
        <v>-173.59068132771461</v>
      </c>
    </row>
    <row r="38" spans="1:28">
      <c r="A38" s="1">
        <v>45745</v>
      </c>
      <c r="B38" s="2">
        <v>415</v>
      </c>
      <c r="C38" s="2">
        <v>410</v>
      </c>
      <c r="D38" s="2">
        <v>385</v>
      </c>
      <c r="E38" s="2">
        <v>415</v>
      </c>
      <c r="F38" s="2">
        <v>456</v>
      </c>
      <c r="G38" s="2">
        <v>298</v>
      </c>
      <c r="H38" s="11" t="s">
        <v>11</v>
      </c>
      <c r="I38" s="13" t="s">
        <v>7</v>
      </c>
      <c r="J38" s="13">
        <v>22</v>
      </c>
      <c r="K38" s="13">
        <v>28</v>
      </c>
      <c r="L38" s="13">
        <v>13</v>
      </c>
      <c r="M38" s="13">
        <v>13</v>
      </c>
      <c r="N38" s="13">
        <v>13</v>
      </c>
      <c r="O38" s="13">
        <v>0</v>
      </c>
      <c r="P38" s="13">
        <v>10</v>
      </c>
      <c r="Q38" s="14">
        <v>36</v>
      </c>
      <c r="T38" s="2">
        <v>415</v>
      </c>
      <c r="U38" s="2">
        <v>410</v>
      </c>
      <c r="V38" s="2">
        <v>388</v>
      </c>
      <c r="W38" s="2">
        <v>415</v>
      </c>
      <c r="X38" s="2">
        <v>457</v>
      </c>
      <c r="Y38" s="2">
        <v>295</v>
      </c>
      <c r="Z38" s="6">
        <v>0</v>
      </c>
      <c r="AA38" s="19">
        <f t="shared" si="2"/>
        <v>4.8765259331502136E-76</v>
      </c>
      <c r="AB38">
        <f t="shared" si="0"/>
        <v>-173.41203400014743</v>
      </c>
    </row>
    <row r="39" spans="1:28">
      <c r="A39" s="1">
        <v>45746</v>
      </c>
      <c r="B39" s="2">
        <v>415</v>
      </c>
      <c r="C39" s="2">
        <v>406</v>
      </c>
      <c r="D39" s="2">
        <v>388</v>
      </c>
      <c r="E39" s="2">
        <v>415</v>
      </c>
      <c r="F39" s="2">
        <v>456</v>
      </c>
      <c r="G39" s="2">
        <v>295</v>
      </c>
      <c r="H39" s="11" t="s">
        <v>11</v>
      </c>
      <c r="I39" s="13" t="s">
        <v>7</v>
      </c>
      <c r="J39" s="13">
        <v>21</v>
      </c>
      <c r="K39" s="13">
        <v>33</v>
      </c>
      <c r="L39" s="13">
        <v>11</v>
      </c>
      <c r="M39" s="13">
        <v>13</v>
      </c>
      <c r="N39" s="13">
        <v>12</v>
      </c>
      <c r="O39" s="13">
        <v>0</v>
      </c>
      <c r="P39" s="13">
        <v>10</v>
      </c>
      <c r="Q39" s="14">
        <v>37</v>
      </c>
      <c r="T39" s="2">
        <v>415</v>
      </c>
      <c r="U39" s="2">
        <v>410</v>
      </c>
      <c r="V39" s="2">
        <v>385</v>
      </c>
      <c r="W39" s="2">
        <v>415</v>
      </c>
      <c r="X39" s="2">
        <v>456</v>
      </c>
      <c r="Y39" s="2">
        <v>298</v>
      </c>
      <c r="Z39" s="6">
        <v>0</v>
      </c>
      <c r="AA39" s="19">
        <f t="shared" si="2"/>
        <v>8.354254629027628E-75</v>
      </c>
      <c r="AB39">
        <f t="shared" si="0"/>
        <v>-170.57111102904977</v>
      </c>
    </row>
    <row r="40" spans="1:28">
      <c r="A40" s="1">
        <v>45747</v>
      </c>
      <c r="B40" s="2">
        <v>415</v>
      </c>
      <c r="C40" s="2">
        <v>405</v>
      </c>
      <c r="D40" s="2">
        <v>389</v>
      </c>
      <c r="E40" s="2">
        <v>415</v>
      </c>
      <c r="F40" s="2">
        <v>455</v>
      </c>
      <c r="G40" s="2">
        <v>299</v>
      </c>
      <c r="H40" s="11" t="s">
        <v>11</v>
      </c>
      <c r="I40" s="13" t="s">
        <v>7</v>
      </c>
      <c r="J40" s="13">
        <v>21</v>
      </c>
      <c r="K40" s="13">
        <v>34</v>
      </c>
      <c r="L40" s="13">
        <v>10</v>
      </c>
      <c r="M40" s="13">
        <v>13</v>
      </c>
      <c r="N40" s="13">
        <v>13</v>
      </c>
      <c r="O40" s="13">
        <v>0</v>
      </c>
      <c r="P40" s="13">
        <v>10</v>
      </c>
      <c r="Q40" s="14">
        <v>38</v>
      </c>
      <c r="T40" s="2">
        <v>415</v>
      </c>
      <c r="U40" s="2">
        <v>406</v>
      </c>
      <c r="V40" s="2">
        <v>388</v>
      </c>
      <c r="W40" s="2">
        <v>415</v>
      </c>
      <c r="X40" s="2">
        <v>456</v>
      </c>
      <c r="Y40" s="2">
        <v>295</v>
      </c>
      <c r="Z40" s="6">
        <v>0</v>
      </c>
      <c r="AA40" s="19">
        <f t="shared" si="2"/>
        <v>5.7988305238401476E-74</v>
      </c>
      <c r="AB40">
        <f t="shared" si="0"/>
        <v>-168.63364061815849</v>
      </c>
    </row>
    <row r="41" spans="1:28">
      <c r="A41" s="1">
        <v>45748</v>
      </c>
      <c r="B41" s="2">
        <v>415</v>
      </c>
      <c r="C41" s="2">
        <v>430</v>
      </c>
      <c r="D41" s="2">
        <v>389</v>
      </c>
      <c r="E41" s="2">
        <v>420</v>
      </c>
      <c r="F41" s="2">
        <v>456</v>
      </c>
      <c r="G41" s="2">
        <v>297</v>
      </c>
      <c r="H41" s="2" t="s">
        <v>16</v>
      </c>
      <c r="I41" s="13" t="s">
        <v>7</v>
      </c>
      <c r="J41" s="13">
        <v>25</v>
      </c>
      <c r="K41" s="13">
        <v>12</v>
      </c>
      <c r="L41" s="13">
        <v>12</v>
      </c>
      <c r="M41" s="13">
        <v>12</v>
      </c>
      <c r="N41" s="13">
        <v>14</v>
      </c>
      <c r="O41" s="13">
        <v>14</v>
      </c>
      <c r="P41" s="13">
        <v>12</v>
      </c>
      <c r="Q41" s="14">
        <v>39</v>
      </c>
      <c r="T41" s="2">
        <v>415</v>
      </c>
      <c r="U41" s="2">
        <v>405</v>
      </c>
      <c r="V41" s="2">
        <v>389</v>
      </c>
      <c r="W41" s="2">
        <v>415</v>
      </c>
      <c r="X41" s="2">
        <v>455</v>
      </c>
      <c r="Y41" s="2">
        <v>299</v>
      </c>
      <c r="Z41" s="6">
        <v>0</v>
      </c>
      <c r="AA41" s="19">
        <f t="shared" si="2"/>
        <v>2.2686067179895326E-74</v>
      </c>
      <c r="AB41">
        <f t="shared" si="0"/>
        <v>-169.57213101912785</v>
      </c>
    </row>
    <row r="42" spans="1:28">
      <c r="A42" s="1">
        <v>45749</v>
      </c>
      <c r="B42" s="2">
        <v>415</v>
      </c>
      <c r="C42" s="2">
        <v>430</v>
      </c>
      <c r="D42" s="2">
        <v>389</v>
      </c>
      <c r="E42" s="2">
        <v>419</v>
      </c>
      <c r="F42" s="2">
        <v>458</v>
      </c>
      <c r="G42" s="2">
        <v>297</v>
      </c>
      <c r="H42" s="2" t="s">
        <v>16</v>
      </c>
      <c r="I42" s="3" t="s">
        <v>16</v>
      </c>
      <c r="J42" s="3">
        <v>27</v>
      </c>
      <c r="K42" s="3">
        <v>5</v>
      </c>
      <c r="L42" s="3">
        <v>13</v>
      </c>
      <c r="M42" s="3">
        <v>13</v>
      </c>
      <c r="N42" s="3">
        <v>14</v>
      </c>
      <c r="O42" s="3">
        <v>15</v>
      </c>
      <c r="P42" s="3">
        <v>13</v>
      </c>
      <c r="Q42" s="9">
        <v>40</v>
      </c>
      <c r="T42" s="2">
        <v>415</v>
      </c>
      <c r="U42" s="2">
        <v>430</v>
      </c>
      <c r="V42" s="2">
        <v>389</v>
      </c>
      <c r="W42" s="2">
        <v>420</v>
      </c>
      <c r="X42" s="2">
        <v>456</v>
      </c>
      <c r="Y42" s="2">
        <v>297</v>
      </c>
      <c r="Z42" s="6">
        <v>0</v>
      </c>
      <c r="AA42" s="19">
        <f t="shared" si="1"/>
        <v>2.4988337299321815E-84</v>
      </c>
      <c r="AB42">
        <f t="shared" si="0"/>
        <v>-192.50132369650154</v>
      </c>
    </row>
    <row r="43" spans="1:28">
      <c r="A43" s="1">
        <v>45750</v>
      </c>
      <c r="B43" s="2">
        <v>415</v>
      </c>
      <c r="C43" s="2">
        <v>430</v>
      </c>
      <c r="D43" s="2">
        <v>387</v>
      </c>
      <c r="E43" s="2">
        <v>419</v>
      </c>
      <c r="F43" s="2">
        <v>455</v>
      </c>
      <c r="G43" s="2">
        <v>297</v>
      </c>
      <c r="H43" s="2" t="s">
        <v>16</v>
      </c>
      <c r="I43" s="3" t="s">
        <v>16</v>
      </c>
      <c r="J43" s="3">
        <v>26</v>
      </c>
      <c r="K43" s="3">
        <v>5</v>
      </c>
      <c r="L43" s="3">
        <v>14</v>
      </c>
      <c r="M43" s="3">
        <v>13</v>
      </c>
      <c r="N43" s="3">
        <v>16</v>
      </c>
      <c r="O43" s="3">
        <v>14</v>
      </c>
      <c r="P43" s="3">
        <v>12</v>
      </c>
      <c r="Q43" s="9">
        <v>41</v>
      </c>
      <c r="T43" s="2">
        <v>415</v>
      </c>
      <c r="U43" s="2">
        <v>430</v>
      </c>
      <c r="V43" s="2">
        <v>389</v>
      </c>
      <c r="W43" s="2">
        <v>419</v>
      </c>
      <c r="X43" s="2">
        <v>458</v>
      </c>
      <c r="Y43" s="2">
        <v>297</v>
      </c>
      <c r="Z43" s="6">
        <v>0</v>
      </c>
      <c r="AA43" s="19">
        <f t="shared" si="1"/>
        <v>1.8265125284928175E-81</v>
      </c>
      <c r="AB43">
        <f t="shared" si="0"/>
        <v>-185.90698410599822</v>
      </c>
    </row>
    <row r="44" spans="1:28">
      <c r="A44" s="1">
        <v>45751</v>
      </c>
      <c r="B44" s="2">
        <v>415</v>
      </c>
      <c r="C44" s="2">
        <v>430</v>
      </c>
      <c r="D44" s="2">
        <v>387</v>
      </c>
      <c r="E44" s="2">
        <v>420</v>
      </c>
      <c r="F44" s="2">
        <v>457</v>
      </c>
      <c r="G44" s="2">
        <v>295</v>
      </c>
      <c r="H44" s="10" t="s">
        <v>8</v>
      </c>
      <c r="I44" s="11" t="s">
        <v>16</v>
      </c>
      <c r="J44" s="11">
        <v>31</v>
      </c>
      <c r="K44" s="11">
        <v>5</v>
      </c>
      <c r="L44" s="11">
        <v>0</v>
      </c>
      <c r="M44" s="11">
        <v>15</v>
      </c>
      <c r="N44" s="11">
        <v>17</v>
      </c>
      <c r="O44" s="11">
        <v>19</v>
      </c>
      <c r="P44" s="11">
        <v>14</v>
      </c>
      <c r="Q44" s="12">
        <v>42</v>
      </c>
      <c r="T44" s="2">
        <v>415</v>
      </c>
      <c r="U44" s="2">
        <v>430</v>
      </c>
      <c r="V44" s="2">
        <v>387</v>
      </c>
      <c r="W44" s="2">
        <v>419</v>
      </c>
      <c r="X44" s="2">
        <v>455</v>
      </c>
      <c r="Y44" s="2">
        <v>297</v>
      </c>
      <c r="Z44" s="6">
        <v>0</v>
      </c>
      <c r="AA44" s="19">
        <f t="shared" si="1"/>
        <v>1.1464049770182957E-81</v>
      </c>
      <c r="AB44">
        <f t="shared" si="0"/>
        <v>-186.37276159356273</v>
      </c>
    </row>
    <row r="45" spans="1:28">
      <c r="A45" s="1">
        <v>45752</v>
      </c>
      <c r="B45" s="2">
        <v>415</v>
      </c>
      <c r="C45" s="2">
        <v>430</v>
      </c>
      <c r="D45" s="2">
        <v>385</v>
      </c>
      <c r="E45" s="2">
        <v>417</v>
      </c>
      <c r="F45" s="2">
        <v>455</v>
      </c>
      <c r="G45" s="2">
        <v>298</v>
      </c>
      <c r="H45" s="10" t="s">
        <v>8</v>
      </c>
      <c r="I45" s="11" t="s">
        <v>16</v>
      </c>
      <c r="J45" s="11">
        <v>30</v>
      </c>
      <c r="K45" s="11">
        <v>5</v>
      </c>
      <c r="L45" s="11">
        <v>0</v>
      </c>
      <c r="M45" s="11">
        <v>17</v>
      </c>
      <c r="N45" s="11">
        <v>18</v>
      </c>
      <c r="O45" s="11">
        <v>16</v>
      </c>
      <c r="P45" s="11">
        <v>14</v>
      </c>
      <c r="Q45" s="12">
        <v>43</v>
      </c>
      <c r="T45" s="2">
        <v>415</v>
      </c>
      <c r="U45" s="2">
        <v>430</v>
      </c>
      <c r="V45" s="2">
        <v>387</v>
      </c>
      <c r="W45" s="2">
        <v>420</v>
      </c>
      <c r="X45" s="2">
        <v>457</v>
      </c>
      <c r="Y45" s="2">
        <v>295</v>
      </c>
      <c r="Z45" s="6">
        <v>0</v>
      </c>
      <c r="AA45" s="19">
        <f>T139^J44 * U139^K44 * W139^M44 * X139^N44 * Y139^O44 * Z139^P44</f>
        <v>1.5075775133535785E-74</v>
      </c>
      <c r="AB45">
        <f t="shared" si="0"/>
        <v>-169.98079281478539</v>
      </c>
    </row>
    <row r="46" spans="1:28">
      <c r="A46" s="1">
        <v>45753</v>
      </c>
      <c r="B46" s="2">
        <v>415</v>
      </c>
      <c r="C46" s="2">
        <v>430</v>
      </c>
      <c r="D46" s="2">
        <v>385</v>
      </c>
      <c r="E46" s="2">
        <v>418</v>
      </c>
      <c r="F46" s="2">
        <v>460</v>
      </c>
      <c r="G46" s="2">
        <v>300</v>
      </c>
      <c r="H46" s="10" t="s">
        <v>8</v>
      </c>
      <c r="I46" s="11" t="s">
        <v>16</v>
      </c>
      <c r="J46" s="11">
        <v>32</v>
      </c>
      <c r="K46" s="11">
        <v>6</v>
      </c>
      <c r="L46" s="11">
        <v>0</v>
      </c>
      <c r="M46" s="11">
        <v>17</v>
      </c>
      <c r="N46" s="11">
        <v>15</v>
      </c>
      <c r="O46" s="11">
        <v>15</v>
      </c>
      <c r="P46" s="11">
        <v>15</v>
      </c>
      <c r="Q46" s="12">
        <v>44</v>
      </c>
      <c r="T46" s="2">
        <v>415</v>
      </c>
      <c r="U46" s="2">
        <v>430</v>
      </c>
      <c r="V46" s="2">
        <v>385</v>
      </c>
      <c r="W46" s="2">
        <v>417</v>
      </c>
      <c r="X46" s="2">
        <v>455</v>
      </c>
      <c r="Y46" s="2">
        <v>298</v>
      </c>
      <c r="Z46" s="6">
        <v>0</v>
      </c>
      <c r="AA46" s="19">
        <f t="shared" ref="AA46:AA48" si="3">T140^J45 * U140^K45 * W140^M45 * X140^N45 * Y140^O45 * Z140^P45</f>
        <v>4.2265411815628293E-74</v>
      </c>
      <c r="AB46">
        <f t="shared" si="0"/>
        <v>-168.94991291056382</v>
      </c>
    </row>
    <row r="47" spans="1:28">
      <c r="A47" s="1">
        <v>45754</v>
      </c>
      <c r="B47" s="2">
        <v>415</v>
      </c>
      <c r="C47" s="2">
        <v>430</v>
      </c>
      <c r="D47" s="2">
        <v>385</v>
      </c>
      <c r="E47" s="2">
        <v>420</v>
      </c>
      <c r="F47" s="2">
        <v>455</v>
      </c>
      <c r="G47" s="2">
        <v>297</v>
      </c>
      <c r="H47" s="10" t="s">
        <v>8</v>
      </c>
      <c r="I47" s="11" t="s">
        <v>16</v>
      </c>
      <c r="J47" s="11">
        <v>31</v>
      </c>
      <c r="K47" s="11">
        <v>5</v>
      </c>
      <c r="L47" s="11">
        <v>0</v>
      </c>
      <c r="M47" s="11">
        <v>15</v>
      </c>
      <c r="N47" s="11">
        <v>18</v>
      </c>
      <c r="O47" s="11">
        <v>17</v>
      </c>
      <c r="P47" s="11">
        <v>14</v>
      </c>
      <c r="Q47" s="12">
        <v>45</v>
      </c>
      <c r="T47" s="2">
        <v>415</v>
      </c>
      <c r="U47" s="2">
        <v>430</v>
      </c>
      <c r="V47" s="2">
        <v>385</v>
      </c>
      <c r="W47" s="2">
        <v>418</v>
      </c>
      <c r="X47" s="2">
        <v>460</v>
      </c>
      <c r="Y47" s="2">
        <v>300</v>
      </c>
      <c r="Z47" s="6">
        <v>0</v>
      </c>
      <c r="AA47" s="19">
        <f t="shared" si="3"/>
        <v>4.6601623599180423E-74</v>
      </c>
      <c r="AB47">
        <f t="shared" si="0"/>
        <v>-168.85224659284464</v>
      </c>
    </row>
    <row r="48" spans="1:28">
      <c r="A48" s="1"/>
      <c r="B48" s="4"/>
      <c r="C48" s="4"/>
      <c r="D48" s="4"/>
      <c r="E48" s="4"/>
      <c r="F48" s="4"/>
      <c r="G48" s="4"/>
      <c r="H48" s="4"/>
      <c r="T48" s="2">
        <v>415</v>
      </c>
      <c r="U48" s="2">
        <v>430</v>
      </c>
      <c r="V48" s="2">
        <v>385</v>
      </c>
      <c r="W48" s="2">
        <v>420</v>
      </c>
      <c r="X48" s="2">
        <v>455</v>
      </c>
      <c r="Y48" s="2">
        <v>297</v>
      </c>
      <c r="Z48" s="6">
        <v>0</v>
      </c>
      <c r="AA48" s="19">
        <f t="shared" si="3"/>
        <v>8.1840783861311003E-74</v>
      </c>
      <c r="AB48">
        <f t="shared" si="0"/>
        <v>-168.28910627498291</v>
      </c>
    </row>
    <row r="49" spans="16:28">
      <c r="AB49">
        <f>SUM(AB4:AB48)</f>
        <v>-8114.9668030195135</v>
      </c>
    </row>
    <row r="50" spans="16:28">
      <c r="S50" s="17" t="s">
        <v>28</v>
      </c>
      <c r="T50">
        <f>AF3+AG3</f>
        <v>430.13970678253736</v>
      </c>
      <c r="U50">
        <f>AF3+AH3</f>
        <v>410.16139775515688</v>
      </c>
      <c r="V50">
        <f>AF3+AI3</f>
        <v>389.88188693742904</v>
      </c>
      <c r="W50">
        <f>AF3+AI3+AJ3</f>
        <v>420.19462860949596</v>
      </c>
      <c r="X50">
        <f>AF3+AH3+AK3</f>
        <v>459.93544863836104</v>
      </c>
      <c r="Y50">
        <f>AF3</f>
        <v>300.05212245216143</v>
      </c>
      <c r="Z50" s="7">
        <v>0</v>
      </c>
    </row>
    <row r="51" spans="16:28">
      <c r="AB51" t="s">
        <v>31</v>
      </c>
    </row>
    <row r="52" spans="16:28">
      <c r="P52" t="s">
        <v>30</v>
      </c>
      <c r="Q52">
        <v>20</v>
      </c>
      <c r="S52" s="17" t="s">
        <v>29</v>
      </c>
      <c r="T52">
        <f>EXP((T$50-T4)/$Q$52)</f>
        <v>1.0070097935157987</v>
      </c>
      <c r="U52">
        <f t="shared" ref="U52:Y52" si="4">EXP((U$50-U4)/$Q$52)</f>
        <v>1.0081025370683865</v>
      </c>
      <c r="V52">
        <f t="shared" si="4"/>
        <v>1.1549930733676079</v>
      </c>
      <c r="W52">
        <f t="shared" si="4"/>
        <v>1.2965818175375068</v>
      </c>
      <c r="X52">
        <f t="shared" si="4"/>
        <v>1.217466952559666</v>
      </c>
      <c r="Y52">
        <f t="shared" si="4"/>
        <v>2.7253752433269312</v>
      </c>
      <c r="Z52">
        <f>EXP((Z$50-Z4)/$Q$52)</f>
        <v>1</v>
      </c>
      <c r="AA52" s="9">
        <v>1</v>
      </c>
      <c r="AB52" s="16">
        <f>SUM(T52:Z52)</f>
        <v>9.4095294173758965</v>
      </c>
    </row>
    <row r="53" spans="16:28">
      <c r="T53">
        <f t="shared" ref="T53:Y96" si="5">EXP((T$50-T5)/$Q$52)</f>
        <v>1.0070097935157987</v>
      </c>
      <c r="U53" s="8">
        <v>0</v>
      </c>
      <c r="V53">
        <f t="shared" si="5"/>
        <v>1.1549930733676079</v>
      </c>
      <c r="W53">
        <f t="shared" si="5"/>
        <v>1.1731957440530092</v>
      </c>
      <c r="X53">
        <f t="shared" si="5"/>
        <v>1.217466952559666</v>
      </c>
      <c r="Y53">
        <f t="shared" si="5"/>
        <v>2.7253752433269312</v>
      </c>
      <c r="Z53">
        <f t="shared" ref="Z53:Z96" si="6">EXP((Z$50-Z5)/$Q$52)</f>
        <v>1</v>
      </c>
      <c r="AA53" s="12">
        <v>2</v>
      </c>
      <c r="AB53" s="16">
        <f t="shared" ref="AB53:AB96" si="7">SUM(T53:Z53)</f>
        <v>8.2780408068230127</v>
      </c>
    </row>
    <row r="54" spans="16:28">
      <c r="T54">
        <f t="shared" si="5"/>
        <v>1.0070097935157987</v>
      </c>
      <c r="U54" s="8">
        <v>0</v>
      </c>
      <c r="V54">
        <f t="shared" si="5"/>
        <v>1.1549930733676079</v>
      </c>
      <c r="W54">
        <f t="shared" si="5"/>
        <v>1.0615514078997013</v>
      </c>
      <c r="X54">
        <f t="shared" si="5"/>
        <v>1.1016096538981963</v>
      </c>
      <c r="Y54">
        <f t="shared" si="5"/>
        <v>2.7253752433269312</v>
      </c>
      <c r="Z54">
        <f t="shared" si="6"/>
        <v>1</v>
      </c>
      <c r="AA54" s="12">
        <v>3</v>
      </c>
      <c r="AB54" s="16">
        <f t="shared" si="7"/>
        <v>8.0505391720082358</v>
      </c>
    </row>
    <row r="55" spans="16:28">
      <c r="T55">
        <f t="shared" si="5"/>
        <v>1.0070097935157987</v>
      </c>
      <c r="U55" s="8">
        <v>0</v>
      </c>
      <c r="V55">
        <f t="shared" si="5"/>
        <v>1.2142108345458789</v>
      </c>
      <c r="W55">
        <f t="shared" si="5"/>
        <v>1.2965818175375068</v>
      </c>
      <c r="X55">
        <f t="shared" si="5"/>
        <v>0.99677763491673099</v>
      </c>
      <c r="Y55">
        <f t="shared" si="5"/>
        <v>2.7253752433269312</v>
      </c>
      <c r="Z55">
        <f t="shared" si="6"/>
        <v>1</v>
      </c>
      <c r="AA55" s="12">
        <v>4</v>
      </c>
      <c r="AB55" s="16">
        <f t="shared" si="7"/>
        <v>8.239955323842846</v>
      </c>
    </row>
    <row r="56" spans="16:28">
      <c r="T56">
        <f t="shared" si="5"/>
        <v>1.0070097935157987</v>
      </c>
      <c r="U56" s="15">
        <f t="shared" ref="U56:U61" si="8">EXP((U$50-U8+$AL$3)/$Q$52)</f>
        <v>3.4985744068974562</v>
      </c>
      <c r="V56">
        <f t="shared" si="5"/>
        <v>0.99411175096319226</v>
      </c>
      <c r="W56">
        <f t="shared" si="5"/>
        <v>1.1159783124422309</v>
      </c>
      <c r="X56">
        <f t="shared" si="5"/>
        <v>1.047883517102012</v>
      </c>
      <c r="Y56">
        <f t="shared" si="5"/>
        <v>2.7253752433269312</v>
      </c>
      <c r="Z56">
        <f t="shared" si="6"/>
        <v>1</v>
      </c>
      <c r="AA56" s="14">
        <v>5</v>
      </c>
      <c r="AB56" s="16">
        <f t="shared" si="7"/>
        <v>11.388933024247621</v>
      </c>
    </row>
    <row r="57" spans="16:28">
      <c r="T57">
        <f t="shared" si="5"/>
        <v>1.0070097935157987</v>
      </c>
      <c r="U57" s="15">
        <f t="shared" si="8"/>
        <v>2.8643904588585083</v>
      </c>
      <c r="V57">
        <f t="shared" si="5"/>
        <v>0.99411175096319226</v>
      </c>
      <c r="W57">
        <f t="shared" si="5"/>
        <v>1.2333467761142922</v>
      </c>
      <c r="X57">
        <f t="shared" si="5"/>
        <v>0.60457619649284333</v>
      </c>
      <c r="Y57">
        <f t="shared" si="5"/>
        <v>1.0540144109018177</v>
      </c>
      <c r="Z57">
        <f t="shared" si="6"/>
        <v>1</v>
      </c>
      <c r="AA57" s="14">
        <v>6</v>
      </c>
      <c r="AB57" s="16">
        <f t="shared" si="7"/>
        <v>8.7574493868464529</v>
      </c>
    </row>
    <row r="58" spans="16:28">
      <c r="T58">
        <f t="shared" si="5"/>
        <v>1.0070097935157987</v>
      </c>
      <c r="U58" s="15">
        <f t="shared" si="8"/>
        <v>3.3279469196459943</v>
      </c>
      <c r="V58">
        <f t="shared" si="5"/>
        <v>1.0986633964817807</v>
      </c>
      <c r="W58">
        <f t="shared" si="5"/>
        <v>1.2333467761142922</v>
      </c>
      <c r="X58">
        <f t="shared" si="5"/>
        <v>0.60457619649284333</v>
      </c>
      <c r="Y58">
        <f t="shared" si="5"/>
        <v>1.1648660741613246</v>
      </c>
      <c r="Z58">
        <f t="shared" si="6"/>
        <v>1</v>
      </c>
      <c r="AA58" s="14">
        <v>7</v>
      </c>
      <c r="AB58" s="16">
        <f t="shared" si="7"/>
        <v>9.4364091564120329</v>
      </c>
    </row>
    <row r="59" spans="16:28">
      <c r="T59">
        <f t="shared" si="5"/>
        <v>1.0070097935157987</v>
      </c>
      <c r="U59" s="15">
        <f t="shared" si="8"/>
        <v>3.4985744068974562</v>
      </c>
      <c r="V59">
        <f t="shared" si="5"/>
        <v>1.045080950355364</v>
      </c>
      <c r="W59">
        <f t="shared" si="5"/>
        <v>1.1731957440530092</v>
      </c>
      <c r="X59">
        <f t="shared" si="5"/>
        <v>0.60457619649284333</v>
      </c>
      <c r="Y59">
        <f t="shared" si="5"/>
        <v>1.1648660741613246</v>
      </c>
      <c r="Z59">
        <f t="shared" si="6"/>
        <v>1</v>
      </c>
      <c r="AA59" s="14">
        <v>8</v>
      </c>
      <c r="AB59" s="16">
        <f t="shared" si="7"/>
        <v>9.4933031654757958</v>
      </c>
    </row>
    <row r="60" spans="16:28">
      <c r="T60">
        <f t="shared" si="5"/>
        <v>0.78426001575067772</v>
      </c>
      <c r="U60" s="15">
        <f t="shared" si="8"/>
        <v>3.3279469196459943</v>
      </c>
      <c r="V60">
        <f t="shared" si="5"/>
        <v>1.0986633964817807</v>
      </c>
      <c r="W60">
        <f t="shared" si="5"/>
        <v>1.1159783124422309</v>
      </c>
      <c r="X60">
        <f t="shared" si="5"/>
        <v>0.60457619649284333</v>
      </c>
      <c r="Y60">
        <f t="shared" si="5"/>
        <v>1.0540144109018177</v>
      </c>
      <c r="Z60">
        <f t="shared" si="6"/>
        <v>1</v>
      </c>
      <c r="AA60" s="14">
        <v>9</v>
      </c>
      <c r="AB60" s="16">
        <f t="shared" si="7"/>
        <v>8.985439251715345</v>
      </c>
    </row>
    <row r="61" spans="16:28">
      <c r="T61">
        <f t="shared" si="5"/>
        <v>0.78426001575067772</v>
      </c>
      <c r="U61" s="15">
        <f t="shared" si="8"/>
        <v>2.7246924877253149</v>
      </c>
      <c r="V61">
        <f t="shared" si="5"/>
        <v>0.99411175096319226</v>
      </c>
      <c r="W61">
        <f t="shared" si="5"/>
        <v>1.0097789348143555</v>
      </c>
      <c r="X61">
        <f t="shared" si="5"/>
        <v>0.60457619649284333</v>
      </c>
      <c r="Y61">
        <f t="shared" si="5"/>
        <v>1.0026095214975952</v>
      </c>
      <c r="Z61">
        <f t="shared" si="6"/>
        <v>1</v>
      </c>
      <c r="AA61" s="14">
        <v>10</v>
      </c>
      <c r="AB61" s="16">
        <f t="shared" si="7"/>
        <v>8.1200289072439773</v>
      </c>
    </row>
    <row r="62" spans="16:28">
      <c r="T62">
        <f t="shared" si="5"/>
        <v>0.78426001575067772</v>
      </c>
      <c r="U62">
        <f t="shared" si="5"/>
        <v>1.1141256064062584</v>
      </c>
      <c r="V62">
        <f t="shared" si="5"/>
        <v>1.2142108345458789</v>
      </c>
      <c r="W62">
        <f t="shared" si="5"/>
        <v>1.2965818175375068</v>
      </c>
      <c r="X62">
        <f t="shared" si="5"/>
        <v>0.60457619649284333</v>
      </c>
      <c r="Y62">
        <f t="shared" si="5"/>
        <v>1.2245900349148107</v>
      </c>
      <c r="Z62">
        <f t="shared" si="6"/>
        <v>1</v>
      </c>
      <c r="AA62" s="9">
        <v>11</v>
      </c>
      <c r="AB62" s="16">
        <f t="shared" si="7"/>
        <v>7.2383445056479756</v>
      </c>
    </row>
    <row r="63" spans="16:28">
      <c r="T63">
        <f t="shared" si="5"/>
        <v>0.78426001575067772</v>
      </c>
      <c r="U63">
        <f t="shared" si="5"/>
        <v>1.1141256064062584</v>
      </c>
      <c r="V63">
        <f t="shared" si="5"/>
        <v>0.99411175096319226</v>
      </c>
      <c r="W63">
        <f t="shared" si="5"/>
        <v>1.2333467761142922</v>
      </c>
      <c r="X63" s="8">
        <v>0</v>
      </c>
      <c r="Y63">
        <f t="shared" si="5"/>
        <v>1.0026095214975952</v>
      </c>
      <c r="Z63">
        <f t="shared" si="6"/>
        <v>1</v>
      </c>
      <c r="AA63" s="12">
        <v>12</v>
      </c>
      <c r="AB63" s="16">
        <f t="shared" si="7"/>
        <v>6.1284536707320152</v>
      </c>
    </row>
    <row r="64" spans="16:28">
      <c r="T64">
        <f t="shared" si="5"/>
        <v>0.78426001575067772</v>
      </c>
      <c r="U64">
        <f t="shared" si="5"/>
        <v>1.2944292802232045</v>
      </c>
      <c r="V64">
        <f t="shared" si="5"/>
        <v>1.0986633964817807</v>
      </c>
      <c r="W64">
        <f t="shared" si="5"/>
        <v>1.1159783124422309</v>
      </c>
      <c r="X64" s="8">
        <v>0</v>
      </c>
      <c r="Y64">
        <f t="shared" si="5"/>
        <v>1.1648660741613246</v>
      </c>
      <c r="Z64">
        <f t="shared" si="6"/>
        <v>1</v>
      </c>
      <c r="AA64" s="12">
        <v>13</v>
      </c>
      <c r="AB64" s="16">
        <f t="shared" si="7"/>
        <v>6.458197079059218</v>
      </c>
    </row>
    <row r="65" spans="20:28">
      <c r="T65">
        <f t="shared" si="5"/>
        <v>0.78426001575067772</v>
      </c>
      <c r="U65">
        <f t="shared" si="5"/>
        <v>1.2312992192835923</v>
      </c>
      <c r="V65">
        <f t="shared" si="5"/>
        <v>1.0986633964817807</v>
      </c>
      <c r="W65">
        <f t="shared" si="5"/>
        <v>1.0097789348143555</v>
      </c>
      <c r="X65" s="8">
        <v>0</v>
      </c>
      <c r="Y65">
        <f t="shared" si="5"/>
        <v>1.2245900349148107</v>
      </c>
      <c r="Z65">
        <f t="shared" si="6"/>
        <v>1</v>
      </c>
      <c r="AA65" s="12">
        <v>14</v>
      </c>
      <c r="AB65" s="16">
        <f t="shared" si="7"/>
        <v>6.348591601245217</v>
      </c>
    </row>
    <row r="66" spans="20:28">
      <c r="T66">
        <f t="shared" si="5"/>
        <v>0.78426001575067772</v>
      </c>
      <c r="U66">
        <f t="shared" si="5"/>
        <v>1.0081025370683865</v>
      </c>
      <c r="V66">
        <f t="shared" si="5"/>
        <v>1.2142108345458789</v>
      </c>
      <c r="W66" s="15">
        <f t="shared" ref="W66:W71" si="9">EXP((W$50-W18+$AL$3)/$Q$52)</f>
        <v>3.333481041929848</v>
      </c>
      <c r="X66">
        <f t="shared" si="5"/>
        <v>0.60457619649284333</v>
      </c>
      <c r="Y66">
        <f t="shared" si="5"/>
        <v>1.1080548853448828</v>
      </c>
      <c r="Z66">
        <f t="shared" si="6"/>
        <v>1</v>
      </c>
      <c r="AA66" s="14">
        <v>15</v>
      </c>
      <c r="AB66" s="16">
        <f t="shared" si="7"/>
        <v>9.0526855111325162</v>
      </c>
    </row>
    <row r="67" spans="20:28">
      <c r="T67">
        <f t="shared" si="5"/>
        <v>0.78426001575067772</v>
      </c>
      <c r="U67">
        <f t="shared" si="5"/>
        <v>1.17124804774731</v>
      </c>
      <c r="V67">
        <f t="shared" si="5"/>
        <v>0.99411175096319226</v>
      </c>
      <c r="W67" s="15">
        <f t="shared" si="9"/>
        <v>3.5043922696982821</v>
      </c>
      <c r="X67">
        <f t="shared" si="5"/>
        <v>1.217466952559666</v>
      </c>
      <c r="Y67">
        <f t="shared" si="5"/>
        <v>1.1648660741613246</v>
      </c>
      <c r="Z67">
        <f t="shared" si="6"/>
        <v>1</v>
      </c>
      <c r="AA67" s="14">
        <v>16</v>
      </c>
      <c r="AB67" s="16">
        <f t="shared" si="7"/>
        <v>9.8363451108804529</v>
      </c>
    </row>
    <row r="68" spans="20:28">
      <c r="T68">
        <f t="shared" si="5"/>
        <v>0.78426001575067772</v>
      </c>
      <c r="U68">
        <f t="shared" si="5"/>
        <v>1.2944292802232045</v>
      </c>
      <c r="V68">
        <f t="shared" si="5"/>
        <v>0.99411175096319226</v>
      </c>
      <c r="W68" s="15">
        <f t="shared" si="9"/>
        <v>3.1709052530989696</v>
      </c>
      <c r="X68">
        <f t="shared" si="5"/>
        <v>0.99677763491673099</v>
      </c>
      <c r="Y68">
        <f t="shared" si="5"/>
        <v>1.1648660741613246</v>
      </c>
      <c r="Z68">
        <f t="shared" si="6"/>
        <v>1</v>
      </c>
      <c r="AA68" s="14">
        <v>17</v>
      </c>
      <c r="AB68" s="16">
        <f t="shared" si="7"/>
        <v>9.4053500091140982</v>
      </c>
    </row>
    <row r="69" spans="20:28">
      <c r="T69">
        <f t="shared" si="5"/>
        <v>1.6602784663728412</v>
      </c>
      <c r="U69">
        <f t="shared" si="5"/>
        <v>1.2312992192835923</v>
      </c>
      <c r="V69">
        <f t="shared" si="5"/>
        <v>2.7022759081008494</v>
      </c>
      <c r="W69" s="15">
        <f t="shared" si="9"/>
        <v>2.8691537220507324</v>
      </c>
      <c r="X69">
        <f t="shared" si="5"/>
        <v>1.1016096538981963</v>
      </c>
      <c r="Y69">
        <f t="shared" si="5"/>
        <v>1.1648660741613246</v>
      </c>
      <c r="Z69">
        <f t="shared" si="6"/>
        <v>1</v>
      </c>
      <c r="AA69" s="14">
        <v>18</v>
      </c>
      <c r="AB69" s="16">
        <f t="shared" si="7"/>
        <v>11.729483043867535</v>
      </c>
    </row>
    <row r="70" spans="20:28">
      <c r="T70">
        <f t="shared" si="5"/>
        <v>1.6602784663728412</v>
      </c>
      <c r="U70">
        <f t="shared" si="5"/>
        <v>1.2944292802232045</v>
      </c>
      <c r="V70">
        <f t="shared" si="5"/>
        <v>2.7022759081008494</v>
      </c>
      <c r="W70" s="15">
        <f t="shared" si="9"/>
        <v>3.1709052530989696</v>
      </c>
      <c r="X70">
        <f t="shared" si="5"/>
        <v>1.279887818018977</v>
      </c>
      <c r="Y70">
        <f t="shared" si="5"/>
        <v>1.1080548853448828</v>
      </c>
      <c r="Z70">
        <f t="shared" si="6"/>
        <v>1</v>
      </c>
      <c r="AA70" s="14">
        <v>19</v>
      </c>
      <c r="AB70" s="16">
        <f t="shared" si="7"/>
        <v>12.215831611159723</v>
      </c>
    </row>
    <row r="71" spans="20:28">
      <c r="T71">
        <f t="shared" si="5"/>
        <v>1.6602784663728412</v>
      </c>
      <c r="U71">
        <f t="shared" si="5"/>
        <v>1.1141256064062584</v>
      </c>
      <c r="V71">
        <f t="shared" si="5"/>
        <v>2.7022759081008494</v>
      </c>
      <c r="W71" s="15">
        <f t="shared" si="9"/>
        <v>2.8691537220507324</v>
      </c>
      <c r="X71">
        <f t="shared" si="5"/>
        <v>1.279887818018977</v>
      </c>
      <c r="Y71">
        <f t="shared" si="5"/>
        <v>1.1648660741613246</v>
      </c>
      <c r="Z71">
        <f t="shared" si="6"/>
        <v>1</v>
      </c>
      <c r="AA71" s="14">
        <v>20</v>
      </c>
      <c r="AB71" s="16">
        <f t="shared" si="7"/>
        <v>11.790587595110983</v>
      </c>
    </row>
    <row r="72" spans="20:28">
      <c r="T72">
        <f t="shared" si="5"/>
        <v>1.6602784663728412</v>
      </c>
      <c r="U72">
        <f t="shared" si="5"/>
        <v>1.17124804774731</v>
      </c>
      <c r="V72">
        <f t="shared" si="5"/>
        <v>2.7022759081008494</v>
      </c>
      <c r="W72">
        <f t="shared" si="5"/>
        <v>1.1731957440530092</v>
      </c>
      <c r="X72">
        <f t="shared" si="5"/>
        <v>1.279887818018977</v>
      </c>
      <c r="Y72">
        <f t="shared" si="5"/>
        <v>1.2245900349148107</v>
      </c>
      <c r="Z72">
        <f t="shared" si="6"/>
        <v>1</v>
      </c>
      <c r="AA72" s="9">
        <v>21</v>
      </c>
      <c r="AB72" s="16">
        <f t="shared" si="7"/>
        <v>10.211476019207797</v>
      </c>
    </row>
    <row r="73" spans="20:28">
      <c r="T73">
        <f t="shared" si="5"/>
        <v>1.6602784663728412</v>
      </c>
      <c r="U73">
        <f t="shared" si="5"/>
        <v>1.0081025370683865</v>
      </c>
      <c r="V73">
        <f t="shared" si="5"/>
        <v>2.7022759081008494</v>
      </c>
      <c r="W73">
        <f t="shared" si="5"/>
        <v>1.1731957440530092</v>
      </c>
      <c r="X73">
        <f t="shared" si="5"/>
        <v>1.1016096538981963</v>
      </c>
      <c r="Y73">
        <f t="shared" si="5"/>
        <v>1.1080548853448828</v>
      </c>
      <c r="Z73">
        <f t="shared" si="6"/>
        <v>1</v>
      </c>
      <c r="AA73" s="9">
        <v>22</v>
      </c>
      <c r="AB73" s="16">
        <f t="shared" si="7"/>
        <v>9.7535171948381656</v>
      </c>
    </row>
    <row r="74" spans="20:28">
      <c r="T74">
        <f t="shared" si="5"/>
        <v>1.6602784663728412</v>
      </c>
      <c r="U74">
        <f t="shared" si="5"/>
        <v>1.17124804774731</v>
      </c>
      <c r="V74">
        <f t="shared" si="5"/>
        <v>2.7022759081008494</v>
      </c>
      <c r="W74">
        <f t="shared" si="5"/>
        <v>1.1159783124422309</v>
      </c>
      <c r="X74">
        <f t="shared" si="5"/>
        <v>1.279887818018977</v>
      </c>
      <c r="Y74">
        <f t="shared" si="5"/>
        <v>1.1080548853448828</v>
      </c>
      <c r="Z74">
        <f t="shared" si="6"/>
        <v>1</v>
      </c>
      <c r="AA74" s="9">
        <v>23</v>
      </c>
      <c r="AB74" s="16">
        <f t="shared" si="7"/>
        <v>10.037723438027092</v>
      </c>
    </row>
    <row r="75" spans="20:28">
      <c r="T75">
        <f t="shared" si="5"/>
        <v>1.6602784663728412</v>
      </c>
      <c r="U75">
        <f t="shared" si="5"/>
        <v>1.0597890594033341</v>
      </c>
      <c r="V75">
        <f t="shared" si="5"/>
        <v>2.7022759081008494</v>
      </c>
      <c r="W75">
        <f t="shared" si="5"/>
        <v>1.2333467761142922</v>
      </c>
      <c r="X75">
        <f t="shared" si="5"/>
        <v>0.99677763491673099</v>
      </c>
      <c r="Y75">
        <f t="shared" si="5"/>
        <v>1.2873761086160467</v>
      </c>
      <c r="Z75">
        <f t="shared" si="6"/>
        <v>1</v>
      </c>
      <c r="AA75" s="9">
        <v>24</v>
      </c>
      <c r="AB75" s="16">
        <f t="shared" si="7"/>
        <v>9.9398439535240932</v>
      </c>
    </row>
    <row r="76" spans="20:28">
      <c r="T76">
        <f t="shared" si="5"/>
        <v>1.6602784663728412</v>
      </c>
      <c r="U76">
        <f t="shared" si="5"/>
        <v>1.17124804774731</v>
      </c>
      <c r="V76">
        <f t="shared" si="5"/>
        <v>2.7022759081008494</v>
      </c>
      <c r="W76">
        <f t="shared" si="5"/>
        <v>1.2333467761142922</v>
      </c>
      <c r="X76">
        <f t="shared" si="5"/>
        <v>1.1016096538981963</v>
      </c>
      <c r="Y76">
        <f t="shared" si="5"/>
        <v>1.2245900349148107</v>
      </c>
      <c r="Z76">
        <f t="shared" si="6"/>
        <v>1</v>
      </c>
      <c r="AA76" s="9">
        <v>25</v>
      </c>
      <c r="AB76" s="16">
        <f t="shared" si="7"/>
        <v>10.093348887148299</v>
      </c>
    </row>
    <row r="77" spans="20:28">
      <c r="T77">
        <f t="shared" si="5"/>
        <v>1.6602784663728412</v>
      </c>
      <c r="U77">
        <f t="shared" si="5"/>
        <v>1.0597890594033341</v>
      </c>
      <c r="V77">
        <f t="shared" si="5"/>
        <v>2.7022759081008494</v>
      </c>
      <c r="W77">
        <f t="shared" si="5"/>
        <v>1.1159783124422309</v>
      </c>
      <c r="X77">
        <f t="shared" si="5"/>
        <v>1.217466952559666</v>
      </c>
      <c r="Y77">
        <f t="shared" si="5"/>
        <v>1.2873761086160467</v>
      </c>
      <c r="Z77">
        <f t="shared" si="6"/>
        <v>1</v>
      </c>
      <c r="AA77" s="9">
        <v>26</v>
      </c>
      <c r="AB77" s="16">
        <f t="shared" si="7"/>
        <v>10.043164807494968</v>
      </c>
    </row>
    <row r="78" spans="20:28">
      <c r="T78">
        <f t="shared" si="5"/>
        <v>1.6602784663728412</v>
      </c>
      <c r="U78">
        <f t="shared" si="5"/>
        <v>1.2944292802232045</v>
      </c>
      <c r="V78">
        <f t="shared" si="5"/>
        <v>1.2764647552646933</v>
      </c>
      <c r="W78">
        <f t="shared" si="5"/>
        <v>1.0615514078997013</v>
      </c>
      <c r="X78">
        <f t="shared" si="5"/>
        <v>0.99677763491673099</v>
      </c>
      <c r="Y78">
        <f t="shared" si="5"/>
        <v>1.0540144109018177</v>
      </c>
      <c r="Z78">
        <f t="shared" si="6"/>
        <v>1</v>
      </c>
      <c r="AA78" s="9">
        <v>27</v>
      </c>
      <c r="AB78" s="16">
        <f t="shared" si="7"/>
        <v>8.3435159555789884</v>
      </c>
    </row>
    <row r="79" spans="20:28">
      <c r="T79">
        <f t="shared" si="5"/>
        <v>1.6602784663728412</v>
      </c>
      <c r="U79">
        <f t="shared" si="5"/>
        <v>1.2312992192835923</v>
      </c>
      <c r="V79">
        <f t="shared" si="5"/>
        <v>1.0986633964817807</v>
      </c>
      <c r="W79">
        <f t="shared" si="5"/>
        <v>1.2965818175375068</v>
      </c>
      <c r="X79">
        <f t="shared" si="5"/>
        <v>1.047883517102012</v>
      </c>
      <c r="Y79">
        <f t="shared" si="5"/>
        <v>1.2245900349148107</v>
      </c>
      <c r="Z79">
        <f t="shared" si="6"/>
        <v>1</v>
      </c>
      <c r="AA79" s="9">
        <v>28</v>
      </c>
      <c r="AB79" s="16">
        <f t="shared" si="7"/>
        <v>8.5592964516925427</v>
      </c>
    </row>
    <row r="80" spans="20:28">
      <c r="T80">
        <f t="shared" si="5"/>
        <v>1.6602784663728412</v>
      </c>
      <c r="U80">
        <f t="shared" si="5"/>
        <v>1.2312992192835923</v>
      </c>
      <c r="V80">
        <f t="shared" si="5"/>
        <v>1.2142108345458789</v>
      </c>
      <c r="W80">
        <f t="shared" si="5"/>
        <v>1.1159783124422309</v>
      </c>
      <c r="X80">
        <f t="shared" si="5"/>
        <v>1.279887818018977</v>
      </c>
      <c r="Y80">
        <f t="shared" si="5"/>
        <v>1.2245900349148107</v>
      </c>
      <c r="Z80">
        <f t="shared" si="6"/>
        <v>1</v>
      </c>
      <c r="AA80" s="9">
        <v>29</v>
      </c>
      <c r="AB80" s="16">
        <f t="shared" si="7"/>
        <v>8.7262446855783331</v>
      </c>
    </row>
    <row r="81" spans="20:28">
      <c r="T81">
        <f t="shared" si="5"/>
        <v>1.6602784663728412</v>
      </c>
      <c r="U81">
        <f t="shared" si="5"/>
        <v>1.0081025370683865</v>
      </c>
      <c r="V81">
        <f t="shared" si="5"/>
        <v>1.045080950355364</v>
      </c>
      <c r="W81">
        <f t="shared" si="5"/>
        <v>1.1159783124422309</v>
      </c>
      <c r="X81">
        <f t="shared" si="5"/>
        <v>0.99677763491673099</v>
      </c>
      <c r="Y81">
        <f t="shared" si="5"/>
        <v>1.1080548853448828</v>
      </c>
      <c r="Z81">
        <f t="shared" si="6"/>
        <v>1</v>
      </c>
      <c r="AA81" s="9">
        <v>30</v>
      </c>
      <c r="AB81" s="16">
        <f t="shared" si="7"/>
        <v>7.9342727865004363</v>
      </c>
    </row>
    <row r="82" spans="20:28">
      <c r="T82">
        <f t="shared" si="5"/>
        <v>1.6602784663728412</v>
      </c>
      <c r="U82">
        <f t="shared" si="5"/>
        <v>1.2944292802232045</v>
      </c>
      <c r="V82">
        <f t="shared" si="5"/>
        <v>0.99411175096319226</v>
      </c>
      <c r="W82">
        <f t="shared" si="5"/>
        <v>1.1159783124422309</v>
      </c>
      <c r="X82">
        <f t="shared" si="5"/>
        <v>1.279887818018977</v>
      </c>
      <c r="Y82" s="8">
        <v>0</v>
      </c>
      <c r="Z82">
        <f t="shared" si="6"/>
        <v>1</v>
      </c>
      <c r="AA82" s="12">
        <v>31</v>
      </c>
      <c r="AB82" s="16">
        <f t="shared" si="7"/>
        <v>7.3446856280204464</v>
      </c>
    </row>
    <row r="83" spans="20:28">
      <c r="T83">
        <f t="shared" si="5"/>
        <v>1.6602784663728412</v>
      </c>
      <c r="U83">
        <f t="shared" si="5"/>
        <v>1.17124804774731</v>
      </c>
      <c r="V83">
        <f t="shared" si="5"/>
        <v>1.2142108345458789</v>
      </c>
      <c r="W83">
        <f t="shared" si="5"/>
        <v>1.1731957440530092</v>
      </c>
      <c r="X83">
        <f t="shared" si="5"/>
        <v>1.279887818018977</v>
      </c>
      <c r="Y83" s="8">
        <v>0</v>
      </c>
      <c r="Z83">
        <f t="shared" si="6"/>
        <v>1</v>
      </c>
      <c r="AA83" s="12">
        <v>32</v>
      </c>
      <c r="AB83" s="16">
        <f t="shared" si="7"/>
        <v>7.4988209107380168</v>
      </c>
    </row>
    <row r="84" spans="20:28">
      <c r="T84">
        <f t="shared" si="5"/>
        <v>2.1318397496020718</v>
      </c>
      <c r="U84">
        <f t="shared" si="5"/>
        <v>1.0597890594033341</v>
      </c>
      <c r="V84">
        <f t="shared" si="5"/>
        <v>0.99411175096319226</v>
      </c>
      <c r="W84">
        <f t="shared" si="5"/>
        <v>1.2965818175375068</v>
      </c>
      <c r="X84">
        <f t="shared" si="5"/>
        <v>0.99677763491673099</v>
      </c>
      <c r="Y84" s="8">
        <v>0</v>
      </c>
      <c r="Z84">
        <f t="shared" si="6"/>
        <v>1</v>
      </c>
      <c r="AA84" s="12">
        <v>33</v>
      </c>
      <c r="AB84" s="16">
        <f t="shared" si="7"/>
        <v>7.4791000124228368</v>
      </c>
    </row>
    <row r="85" spans="20:28">
      <c r="T85">
        <f t="shared" si="5"/>
        <v>2.1318397496020718</v>
      </c>
      <c r="U85">
        <f t="shared" si="5"/>
        <v>1.1141256064062584</v>
      </c>
      <c r="V85">
        <f t="shared" si="5"/>
        <v>1.0986633964817807</v>
      </c>
      <c r="W85">
        <f t="shared" si="5"/>
        <v>1.2965818175375068</v>
      </c>
      <c r="X85">
        <f t="shared" si="5"/>
        <v>1.1016096538981963</v>
      </c>
      <c r="Y85" s="8">
        <v>0</v>
      </c>
      <c r="Z85">
        <f t="shared" si="6"/>
        <v>1</v>
      </c>
      <c r="AA85" s="12">
        <v>34</v>
      </c>
      <c r="AB85" s="16">
        <f t="shared" si="7"/>
        <v>7.7428202239258148</v>
      </c>
    </row>
    <row r="86" spans="20:28">
      <c r="T86">
        <f t="shared" si="5"/>
        <v>2.1318397496020718</v>
      </c>
      <c r="U86" s="15">
        <f>EXP((U$50-U38+$AL$3)/$Q$52)</f>
        <v>2.7246924877253149</v>
      </c>
      <c r="V86">
        <f t="shared" si="5"/>
        <v>1.0986633964817807</v>
      </c>
      <c r="W86">
        <f t="shared" si="5"/>
        <v>1.2965818175375068</v>
      </c>
      <c r="X86">
        <f t="shared" si="5"/>
        <v>1.1580903886319691</v>
      </c>
      <c r="Y86" s="8">
        <v>0</v>
      </c>
      <c r="Z86">
        <f t="shared" si="6"/>
        <v>1</v>
      </c>
      <c r="AA86" s="14">
        <v>35</v>
      </c>
      <c r="AB86" s="16">
        <f t="shared" si="7"/>
        <v>9.4098678399786433</v>
      </c>
    </row>
    <row r="87" spans="20:28">
      <c r="T87">
        <f t="shared" si="5"/>
        <v>2.1318397496020718</v>
      </c>
      <c r="U87" s="15">
        <f>EXP((U$50-U39+$AL$3)/$Q$52)</f>
        <v>2.7246924877253149</v>
      </c>
      <c r="V87">
        <f t="shared" si="5"/>
        <v>1.2764647552646933</v>
      </c>
      <c r="W87">
        <f t="shared" si="5"/>
        <v>1.2965818175375068</v>
      </c>
      <c r="X87">
        <f t="shared" si="5"/>
        <v>1.217466952559666</v>
      </c>
      <c r="Y87" s="8">
        <v>0</v>
      </c>
      <c r="Z87">
        <f t="shared" si="6"/>
        <v>1</v>
      </c>
      <c r="AA87" s="14">
        <v>36</v>
      </c>
      <c r="AB87" s="16">
        <f t="shared" si="7"/>
        <v>9.6470457626892525</v>
      </c>
    </row>
    <row r="88" spans="20:28">
      <c r="T88">
        <f t="shared" si="5"/>
        <v>2.1318397496020718</v>
      </c>
      <c r="U88" s="15">
        <f>EXP((U$50-U40+$AL$3)/$Q$52)</f>
        <v>3.3279469196459943</v>
      </c>
      <c r="V88">
        <f t="shared" si="5"/>
        <v>1.0986633964817807</v>
      </c>
      <c r="W88">
        <f t="shared" si="5"/>
        <v>1.2965818175375068</v>
      </c>
      <c r="X88">
        <f t="shared" si="5"/>
        <v>1.217466952559666</v>
      </c>
      <c r="Y88" s="8">
        <v>0</v>
      </c>
      <c r="Z88">
        <f t="shared" si="6"/>
        <v>1</v>
      </c>
      <c r="AA88" s="14">
        <v>37</v>
      </c>
      <c r="AB88" s="16">
        <f t="shared" si="7"/>
        <v>10.07249883582702</v>
      </c>
    </row>
    <row r="89" spans="20:28">
      <c r="T89">
        <f t="shared" si="5"/>
        <v>2.1318397496020718</v>
      </c>
      <c r="U89" s="15">
        <f>EXP((U$50-U41+$AL$3)/$Q$52)</f>
        <v>3.4985744068974562</v>
      </c>
      <c r="V89">
        <f t="shared" si="5"/>
        <v>1.045080950355364</v>
      </c>
      <c r="W89">
        <f t="shared" si="5"/>
        <v>1.2965818175375068</v>
      </c>
      <c r="X89">
        <f t="shared" si="5"/>
        <v>1.279887818018977</v>
      </c>
      <c r="Y89" s="8">
        <v>0</v>
      </c>
      <c r="Z89">
        <f t="shared" si="6"/>
        <v>1</v>
      </c>
      <c r="AA89" s="14">
        <v>38</v>
      </c>
      <c r="AB89" s="16">
        <f t="shared" si="7"/>
        <v>10.251964742411376</v>
      </c>
    </row>
    <row r="90" spans="20:28">
      <c r="T90">
        <f t="shared" si="5"/>
        <v>2.1318397496020718</v>
      </c>
      <c r="U90" s="15">
        <f>EXP((U$50-U42+$AL$3)/$Q$52)</f>
        <v>1.0023583497484159</v>
      </c>
      <c r="V90">
        <f t="shared" si="5"/>
        <v>1.045080950355364</v>
      </c>
      <c r="W90">
        <f t="shared" si="5"/>
        <v>1.0097789348143555</v>
      </c>
      <c r="X90">
        <f t="shared" si="5"/>
        <v>1.217466952559666</v>
      </c>
      <c r="Y90">
        <f t="shared" si="5"/>
        <v>1.1648660741613246</v>
      </c>
      <c r="Z90">
        <f t="shared" si="6"/>
        <v>1</v>
      </c>
      <c r="AA90" s="14">
        <v>39</v>
      </c>
      <c r="AB90" s="16">
        <f t="shared" si="7"/>
        <v>8.5713910112411966</v>
      </c>
    </row>
    <row r="91" spans="20:28">
      <c r="T91">
        <f t="shared" si="5"/>
        <v>2.1318397496020718</v>
      </c>
      <c r="U91">
        <f t="shared" si="5"/>
        <v>0.37086019798023129</v>
      </c>
      <c r="V91">
        <f t="shared" si="5"/>
        <v>1.045080950355364</v>
      </c>
      <c r="W91">
        <f t="shared" si="5"/>
        <v>1.0615514078997013</v>
      </c>
      <c r="X91">
        <f t="shared" si="5"/>
        <v>1.1016096538981963</v>
      </c>
      <c r="Y91">
        <f t="shared" si="5"/>
        <v>1.1648660741613246</v>
      </c>
      <c r="Z91">
        <f t="shared" si="6"/>
        <v>1</v>
      </c>
      <c r="AA91" s="9">
        <v>40</v>
      </c>
      <c r="AB91" s="16">
        <f t="shared" si="7"/>
        <v>7.8758080338968881</v>
      </c>
    </row>
    <row r="92" spans="20:28">
      <c r="T92">
        <f t="shared" si="5"/>
        <v>2.1318397496020718</v>
      </c>
      <c r="U92">
        <f t="shared" si="5"/>
        <v>0.37086019798023129</v>
      </c>
      <c r="V92">
        <f t="shared" si="5"/>
        <v>1.1549930733676079</v>
      </c>
      <c r="W92">
        <f t="shared" si="5"/>
        <v>1.0615514078997013</v>
      </c>
      <c r="X92">
        <f t="shared" si="5"/>
        <v>1.279887818018977</v>
      </c>
      <c r="Y92">
        <f t="shared" si="5"/>
        <v>1.1648660741613246</v>
      </c>
      <c r="Z92">
        <f t="shared" si="6"/>
        <v>1</v>
      </c>
      <c r="AA92" s="9">
        <v>41</v>
      </c>
      <c r="AB92" s="16">
        <f t="shared" si="7"/>
        <v>8.1639983210299132</v>
      </c>
    </row>
    <row r="93" spans="20:28">
      <c r="T93">
        <f t="shared" si="5"/>
        <v>2.1318397496020718</v>
      </c>
      <c r="U93">
        <f t="shared" si="5"/>
        <v>0.37086019798023129</v>
      </c>
      <c r="V93" s="8">
        <v>0</v>
      </c>
      <c r="W93">
        <f t="shared" si="5"/>
        <v>1.0097789348143555</v>
      </c>
      <c r="X93">
        <f t="shared" si="5"/>
        <v>1.1580903886319691</v>
      </c>
      <c r="Y93">
        <f t="shared" si="5"/>
        <v>1.2873761086160467</v>
      </c>
      <c r="Z93">
        <f t="shared" si="6"/>
        <v>1</v>
      </c>
      <c r="AA93" s="12">
        <v>42</v>
      </c>
      <c r="AB93" s="16">
        <f t="shared" si="7"/>
        <v>6.9579453796446744</v>
      </c>
    </row>
    <row r="94" spans="20:28">
      <c r="T94">
        <f t="shared" si="5"/>
        <v>2.1318397496020718</v>
      </c>
      <c r="U94">
        <f t="shared" si="5"/>
        <v>0.37086019798023129</v>
      </c>
      <c r="V94" s="8">
        <v>0</v>
      </c>
      <c r="W94">
        <f t="shared" si="5"/>
        <v>1.1731957440530092</v>
      </c>
      <c r="X94">
        <f t="shared" si="5"/>
        <v>1.279887818018977</v>
      </c>
      <c r="Y94">
        <f t="shared" si="5"/>
        <v>1.1080548853448828</v>
      </c>
      <c r="Z94">
        <f t="shared" si="6"/>
        <v>1</v>
      </c>
      <c r="AA94" s="12">
        <v>43</v>
      </c>
      <c r="AB94" s="16">
        <f t="shared" si="7"/>
        <v>7.0638383949991717</v>
      </c>
    </row>
    <row r="95" spans="20:28">
      <c r="T95">
        <f t="shared" si="5"/>
        <v>2.1318397496020718</v>
      </c>
      <c r="U95">
        <f t="shared" si="5"/>
        <v>0.37086019798023129</v>
      </c>
      <c r="V95" s="8">
        <v>0</v>
      </c>
      <c r="W95">
        <f t="shared" ref="U95:Y96" si="10">EXP((W$50-W47)/$Q$52)</f>
        <v>1.1159783124422309</v>
      </c>
      <c r="X95">
        <f t="shared" si="10"/>
        <v>0.99677763491673099</v>
      </c>
      <c r="Y95">
        <f t="shared" si="10"/>
        <v>1.0026095214975952</v>
      </c>
      <c r="Z95">
        <f t="shared" si="6"/>
        <v>1</v>
      </c>
      <c r="AA95" s="12">
        <v>44</v>
      </c>
      <c r="AB95" s="16">
        <f t="shared" si="7"/>
        <v>6.6180654164388599</v>
      </c>
    </row>
    <row r="96" spans="20:28">
      <c r="T96">
        <f t="shared" si="5"/>
        <v>2.1318397496020718</v>
      </c>
      <c r="U96">
        <f t="shared" si="10"/>
        <v>0.37086019798023129</v>
      </c>
      <c r="V96" s="8">
        <v>0</v>
      </c>
      <c r="W96">
        <f t="shared" si="10"/>
        <v>1.0097789348143555</v>
      </c>
      <c r="X96">
        <f t="shared" si="10"/>
        <v>1.279887818018977</v>
      </c>
      <c r="Y96">
        <f t="shared" si="10"/>
        <v>1.1648660741613246</v>
      </c>
      <c r="Z96">
        <f t="shared" si="6"/>
        <v>1</v>
      </c>
      <c r="AA96" s="12">
        <v>45</v>
      </c>
      <c r="AB96" s="16">
        <f t="shared" si="7"/>
        <v>6.9572327745769602</v>
      </c>
    </row>
    <row r="98" spans="19:26">
      <c r="S98" s="17" t="s">
        <v>32</v>
      </c>
      <c r="T98" s="20">
        <f>T52/$AB52</f>
        <v>0.10702020779660103</v>
      </c>
      <c r="U98" s="20">
        <f t="shared" ref="U98:Z98" si="11">U52/$AB52</f>
        <v>0.10713633938024536</v>
      </c>
      <c r="V98" s="20">
        <f t="shared" si="11"/>
        <v>0.12274716642415356</v>
      </c>
      <c r="W98" s="20">
        <f t="shared" si="11"/>
        <v>0.13779454423546442</v>
      </c>
      <c r="X98" s="20">
        <f t="shared" si="11"/>
        <v>0.12938659294815083</v>
      </c>
      <c r="Y98" s="20">
        <f t="shared" si="11"/>
        <v>0.28963990890917224</v>
      </c>
      <c r="Z98" s="20">
        <f t="shared" si="11"/>
        <v>0.10627524030621259</v>
      </c>
    </row>
    <row r="99" spans="19:26">
      <c r="T99" s="20">
        <f t="shared" ref="T99:Z142" si="12">T53/$AB53</f>
        <v>0.12164832440615546</v>
      </c>
      <c r="U99" s="20">
        <f t="shared" si="12"/>
        <v>0</v>
      </c>
      <c r="V99" s="20">
        <f t="shared" si="12"/>
        <v>0.13952493111843897</v>
      </c>
      <c r="W99" s="20">
        <f t="shared" si="12"/>
        <v>0.14172384159860937</v>
      </c>
      <c r="X99" s="20">
        <f t="shared" si="12"/>
        <v>0.14707187134861582</v>
      </c>
      <c r="Y99" s="20">
        <f t="shared" si="12"/>
        <v>0.32922950090806441</v>
      </c>
      <c r="Z99" s="20">
        <f t="shared" si="12"/>
        <v>0.120801530620116</v>
      </c>
    </row>
    <row r="100" spans="19:26">
      <c r="T100" s="20">
        <f t="shared" si="12"/>
        <v>0.1250860062910043</v>
      </c>
      <c r="U100" s="20">
        <f t="shared" si="12"/>
        <v>0</v>
      </c>
      <c r="V100" s="20">
        <f t="shared" si="12"/>
        <v>0.14346779124850725</v>
      </c>
      <c r="W100" s="20">
        <f t="shared" si="12"/>
        <v>0.1318609083464522</v>
      </c>
      <c r="X100" s="20">
        <f t="shared" si="12"/>
        <v>0.13683675470190848</v>
      </c>
      <c r="Y100" s="20">
        <f t="shared" si="12"/>
        <v>0.33853325660510719</v>
      </c>
      <c r="Z100" s="20">
        <f t="shared" si="12"/>
        <v>0.12421528280702054</v>
      </c>
    </row>
    <row r="101" spans="19:26">
      <c r="T101" s="20">
        <f t="shared" si="12"/>
        <v>0.12221058900670861</v>
      </c>
      <c r="U101" s="20">
        <f t="shared" si="12"/>
        <v>0</v>
      </c>
      <c r="V101" s="20">
        <f t="shared" si="12"/>
        <v>0.14735648275088106</v>
      </c>
      <c r="W101" s="20">
        <f t="shared" si="12"/>
        <v>0.1573530154691207</v>
      </c>
      <c r="X101" s="20">
        <f t="shared" si="12"/>
        <v>0.12096881545370643</v>
      </c>
      <c r="Y101" s="20">
        <f t="shared" si="12"/>
        <v>0.33075121602187341</v>
      </c>
      <c r="Z101" s="20">
        <f t="shared" si="12"/>
        <v>0.12135988129770983</v>
      </c>
    </row>
    <row r="102" spans="19:26">
      <c r="T102" s="20">
        <f t="shared" si="12"/>
        <v>8.8420029459460633E-2</v>
      </c>
      <c r="U102" s="20">
        <f t="shared" si="12"/>
        <v>0.30719070868612647</v>
      </c>
      <c r="V102" s="20">
        <f t="shared" si="12"/>
        <v>8.7287522794863889E-2</v>
      </c>
      <c r="W102" s="20">
        <f t="shared" si="12"/>
        <v>9.7987959896353422E-2</v>
      </c>
      <c r="X102" s="20">
        <f t="shared" si="12"/>
        <v>9.2008927866290405E-2</v>
      </c>
      <c r="Y102" s="20">
        <f t="shared" si="12"/>
        <v>0.23930031351703165</v>
      </c>
      <c r="Z102" s="20">
        <f t="shared" si="12"/>
        <v>8.780453777987357E-2</v>
      </c>
    </row>
    <row r="103" spans="19:26">
      <c r="T103" s="20">
        <f t="shared" si="12"/>
        <v>0.11498893673634142</v>
      </c>
      <c r="U103" s="20">
        <f t="shared" si="12"/>
        <v>0.32708044686627324</v>
      </c>
      <c r="V103" s="20">
        <f t="shared" si="12"/>
        <v>0.11351612861803484</v>
      </c>
      <c r="W103" s="20">
        <f t="shared" si="12"/>
        <v>0.14083401703317397</v>
      </c>
      <c r="X103" s="20">
        <f t="shared" si="12"/>
        <v>6.9035648370506936E-2</v>
      </c>
      <c r="Y103" s="20">
        <f t="shared" si="12"/>
        <v>0.12035632343875492</v>
      </c>
      <c r="Z103" s="20">
        <f t="shared" si="12"/>
        <v>0.11418849893691464</v>
      </c>
    </row>
    <row r="104" spans="19:26">
      <c r="T104" s="20">
        <f t="shared" si="12"/>
        <v>0.10671535928807584</v>
      </c>
      <c r="U104" s="20">
        <f t="shared" si="12"/>
        <v>0.3526709010264415</v>
      </c>
      <c r="V104" s="20">
        <f t="shared" si="12"/>
        <v>0.11642812199757571</v>
      </c>
      <c r="W104" s="20">
        <f t="shared" si="12"/>
        <v>0.13070085831073083</v>
      </c>
      <c r="X104" s="20">
        <f t="shared" si="12"/>
        <v>6.4068459354799628E-2</v>
      </c>
      <c r="Y104" s="20">
        <f t="shared" si="12"/>
        <v>0.12344378617472293</v>
      </c>
      <c r="Z104" s="20">
        <f t="shared" si="12"/>
        <v>0.10597251384765366</v>
      </c>
    </row>
    <row r="105" spans="19:26">
      <c r="T105" s="20">
        <f t="shared" si="12"/>
        <v>0.106075806909652</v>
      </c>
      <c r="U105" s="20">
        <f t="shared" si="12"/>
        <v>0.36853077858302136</v>
      </c>
      <c r="V105" s="20">
        <f t="shared" si="12"/>
        <v>0.11008612409598377</v>
      </c>
      <c r="W105" s="20">
        <f t="shared" si="12"/>
        <v>0.12358140508137977</v>
      </c>
      <c r="X105" s="20">
        <f t="shared" si="12"/>
        <v>6.3684492737101223E-2</v>
      </c>
      <c r="Y105" s="20">
        <f t="shared" si="12"/>
        <v>0.12270397920057813</v>
      </c>
      <c r="Z105" s="20">
        <f t="shared" si="12"/>
        <v>0.10533741339228377</v>
      </c>
    </row>
    <row r="106" spans="19:26">
      <c r="T106" s="20">
        <f t="shared" si="12"/>
        <v>8.7281210609816362E-2</v>
      </c>
      <c r="U106" s="20">
        <f t="shared" si="12"/>
        <v>0.37037108887144055</v>
      </c>
      <c r="V106" s="20">
        <f t="shared" si="12"/>
        <v>0.1222715290487377</v>
      </c>
      <c r="W106" s="20">
        <f t="shared" si="12"/>
        <v>0.12419852621330534</v>
      </c>
      <c r="X106" s="20">
        <f t="shared" si="12"/>
        <v>6.7283989080158549E-2</v>
      </c>
      <c r="Y106" s="20">
        <f t="shared" si="12"/>
        <v>0.11730249143920297</v>
      </c>
      <c r="Z106" s="20">
        <f t="shared" si="12"/>
        <v>0.11129116473733849</v>
      </c>
    </row>
    <row r="107" spans="19:26">
      <c r="T107" s="20">
        <f t="shared" si="12"/>
        <v>9.6583401944669162E-2</v>
      </c>
      <c r="U107" s="20">
        <f t="shared" si="12"/>
        <v>0.33555206746795979</v>
      </c>
      <c r="V107" s="20">
        <f t="shared" si="12"/>
        <v>0.12242711969612978</v>
      </c>
      <c r="W107" s="20">
        <f t="shared" si="12"/>
        <v>0.12435656896658574</v>
      </c>
      <c r="X107" s="20">
        <f t="shared" si="12"/>
        <v>7.4454931552459566E-2</v>
      </c>
      <c r="Y107" s="20">
        <f t="shared" si="12"/>
        <v>0.12347363943534179</v>
      </c>
      <c r="Z107" s="20">
        <f t="shared" si="12"/>
        <v>0.12315227093685439</v>
      </c>
    </row>
    <row r="108" spans="19:26">
      <c r="T108" s="20">
        <f t="shared" si="12"/>
        <v>0.10834798138424206</v>
      </c>
      <c r="U108" s="20">
        <f t="shared" si="12"/>
        <v>0.15391994751519802</v>
      </c>
      <c r="V108" s="20">
        <f t="shared" si="12"/>
        <v>0.16774703574808406</v>
      </c>
      <c r="W108" s="20">
        <f t="shared" si="12"/>
        <v>0.17912684544453539</v>
      </c>
      <c r="X108" s="20">
        <f t="shared" si="12"/>
        <v>8.3524098089155785E-2</v>
      </c>
      <c r="Y108" s="20">
        <f t="shared" si="12"/>
        <v>0.16918095483839996</v>
      </c>
      <c r="Z108" s="20">
        <f t="shared" si="12"/>
        <v>0.13815313698038473</v>
      </c>
    </row>
    <row r="109" spans="19:26">
      <c r="T109" s="20">
        <f t="shared" si="12"/>
        <v>0.12797029363150941</v>
      </c>
      <c r="U109" s="20">
        <f t="shared" si="12"/>
        <v>0.18179555011193896</v>
      </c>
      <c r="V109" s="20">
        <f t="shared" si="12"/>
        <v>0.16221249345668143</v>
      </c>
      <c r="W109" s="20">
        <f t="shared" si="12"/>
        <v>0.2012492616211578</v>
      </c>
      <c r="X109" s="20">
        <f t="shared" si="12"/>
        <v>0</v>
      </c>
      <c r="Y109" s="20">
        <f t="shared" si="12"/>
        <v>0.16359910270445729</v>
      </c>
      <c r="Z109" s="20">
        <f t="shared" si="12"/>
        <v>0.16317329847425519</v>
      </c>
    </row>
    <row r="110" spans="19:26">
      <c r="T110" s="20">
        <f t="shared" si="12"/>
        <v>0.1214363708864894</v>
      </c>
      <c r="U110" s="20">
        <f t="shared" si="12"/>
        <v>0.20043198811947177</v>
      </c>
      <c r="V110" s="20">
        <f t="shared" si="12"/>
        <v>0.17011921176023104</v>
      </c>
      <c r="W110" s="20">
        <f t="shared" si="12"/>
        <v>0.17280028756954538</v>
      </c>
      <c r="X110" s="20">
        <f t="shared" si="12"/>
        <v>0</v>
      </c>
      <c r="Y110" s="20">
        <f t="shared" si="12"/>
        <v>0.18037016521815616</v>
      </c>
      <c r="Z110" s="20">
        <f t="shared" si="12"/>
        <v>0.15484197644610631</v>
      </c>
    </row>
    <row r="111" spans="19:26">
      <c r="T111" s="20">
        <f t="shared" si="12"/>
        <v>0.12353291328376713</v>
      </c>
      <c r="U111" s="20">
        <f t="shared" si="12"/>
        <v>0.19394840566561006</v>
      </c>
      <c r="V111" s="20">
        <f t="shared" si="12"/>
        <v>0.17305624073633719</v>
      </c>
      <c r="W111" s="20">
        <f t="shared" si="12"/>
        <v>0.1590555824407254</v>
      </c>
      <c r="X111" s="20">
        <f t="shared" si="12"/>
        <v>0</v>
      </c>
      <c r="Y111" s="20">
        <f t="shared" si="12"/>
        <v>0.19289160680529815</v>
      </c>
      <c r="Z111" s="20">
        <f t="shared" si="12"/>
        <v>0.15751525106826203</v>
      </c>
    </row>
    <row r="112" spans="19:26">
      <c r="T112" s="20">
        <f t="shared" si="12"/>
        <v>8.6632857706835834E-2</v>
      </c>
      <c r="U112" s="20">
        <f t="shared" si="12"/>
        <v>0.11135950054032862</v>
      </c>
      <c r="V112" s="20">
        <f t="shared" si="12"/>
        <v>0.13412714194618894</v>
      </c>
      <c r="W112" s="20">
        <f t="shared" si="12"/>
        <v>0.36823117712755055</v>
      </c>
      <c r="X112" s="20">
        <f t="shared" si="12"/>
        <v>6.6784181970020645E-2</v>
      </c>
      <c r="Y112" s="20">
        <f t="shared" si="12"/>
        <v>0.12240068253583483</v>
      </c>
      <c r="Z112" s="20">
        <f t="shared" si="12"/>
        <v>0.1104644581732407</v>
      </c>
    </row>
    <row r="113" spans="20:26">
      <c r="T113" s="20">
        <f t="shared" si="12"/>
        <v>7.9730835682368453E-2</v>
      </c>
      <c r="U113" s="20">
        <f t="shared" si="12"/>
        <v>0.11907350083230979</v>
      </c>
      <c r="V113" s="20">
        <f t="shared" si="12"/>
        <v>0.10106515578266541</v>
      </c>
      <c r="W113" s="20">
        <f t="shared" si="12"/>
        <v>0.35626975570650787</v>
      </c>
      <c r="X113" s="20">
        <f t="shared" si="12"/>
        <v>0.12377228928384867</v>
      </c>
      <c r="Y113" s="20">
        <f t="shared" si="12"/>
        <v>0.11842468529015014</v>
      </c>
      <c r="Z113" s="20">
        <f t="shared" si="12"/>
        <v>0.10166377742214962</v>
      </c>
    </row>
    <row r="114" spans="20:26">
      <c r="T114" s="20">
        <f t="shared" si="12"/>
        <v>8.3384458312630957E-2</v>
      </c>
      <c r="U114" s="20">
        <f t="shared" si="12"/>
        <v>0.13762691223280998</v>
      </c>
      <c r="V114" s="20">
        <f t="shared" si="12"/>
        <v>0.10569641214839053</v>
      </c>
      <c r="W114" s="20">
        <f t="shared" si="12"/>
        <v>0.33713846374948903</v>
      </c>
      <c r="X114" s="20">
        <f t="shared" si="12"/>
        <v>0.10597985550254059</v>
      </c>
      <c r="Y114" s="20">
        <f t="shared" si="12"/>
        <v>0.12385143275184129</v>
      </c>
      <c r="Z114" s="20">
        <f t="shared" si="12"/>
        <v>0.1063224653022978</v>
      </c>
    </row>
    <row r="115" spans="20:26">
      <c r="T115" s="20">
        <f t="shared" si="12"/>
        <v>0.1415474544072832</v>
      </c>
      <c r="U115" s="20">
        <f t="shared" si="12"/>
        <v>0.10497472179111475</v>
      </c>
      <c r="V115" s="20">
        <f t="shared" si="12"/>
        <v>0.23038320597715226</v>
      </c>
      <c r="W115" s="20">
        <f t="shared" si="12"/>
        <v>0.24461041559293586</v>
      </c>
      <c r="X115" s="20">
        <f t="shared" si="12"/>
        <v>9.3918005574350108E-2</v>
      </c>
      <c r="Y115" s="20">
        <f t="shared" si="12"/>
        <v>9.931094744796494E-2</v>
      </c>
      <c r="Z115" s="20">
        <f t="shared" si="12"/>
        <v>8.5255249209198927E-2</v>
      </c>
    </row>
    <row r="116" spans="20:26">
      <c r="T116" s="20">
        <f t="shared" si="12"/>
        <v>0.13591202950571948</v>
      </c>
      <c r="U116" s="20">
        <f t="shared" si="12"/>
        <v>0.10596325501414769</v>
      </c>
      <c r="V116" s="20">
        <f t="shared" si="12"/>
        <v>0.22121096574646593</v>
      </c>
      <c r="W116" s="20">
        <f t="shared" si="12"/>
        <v>0.25957342521013488</v>
      </c>
      <c r="X116" s="20">
        <f t="shared" si="12"/>
        <v>0.10477287660463007</v>
      </c>
      <c r="Y116" s="20">
        <f t="shared" si="12"/>
        <v>9.070646359701158E-2</v>
      </c>
      <c r="Z116" s="20">
        <f t="shared" si="12"/>
        <v>8.1860984321890456E-2</v>
      </c>
    </row>
    <row r="117" spans="20:26">
      <c r="T117" s="20">
        <f t="shared" si="12"/>
        <v>0.14081388675330164</v>
      </c>
      <c r="U117" s="20">
        <f t="shared" si="12"/>
        <v>9.4492797531841005E-2</v>
      </c>
      <c r="V117" s="20">
        <f t="shared" si="12"/>
        <v>0.22918924831374474</v>
      </c>
      <c r="W117" s="20">
        <f t="shared" si="12"/>
        <v>0.24334272561958142</v>
      </c>
      <c r="X117" s="20">
        <f t="shared" si="12"/>
        <v>0.10855165679356708</v>
      </c>
      <c r="Y117" s="20">
        <f t="shared" si="12"/>
        <v>9.8796269886018334E-2</v>
      </c>
      <c r="Z117" s="20">
        <f t="shared" si="12"/>
        <v>8.4813415101945747E-2</v>
      </c>
    </row>
    <row r="118" spans="20:26">
      <c r="T118" s="20">
        <f t="shared" si="12"/>
        <v>0.16258946926476209</v>
      </c>
      <c r="U118" s="20">
        <f t="shared" si="12"/>
        <v>0.1146991919233019</v>
      </c>
      <c r="V118" s="20">
        <f t="shared" si="12"/>
        <v>0.26463127397232933</v>
      </c>
      <c r="W118" s="20">
        <f t="shared" si="12"/>
        <v>0.11488992794442515</v>
      </c>
      <c r="X118" s="20">
        <f t="shared" si="12"/>
        <v>0.12533817986856224</v>
      </c>
      <c r="Y118" s="20">
        <f t="shared" si="12"/>
        <v>0.11992292129084527</v>
      </c>
      <c r="Z118" s="20">
        <f t="shared" si="12"/>
        <v>9.7929035735774037E-2</v>
      </c>
    </row>
    <row r="119" spans="20:26">
      <c r="T119" s="20">
        <f t="shared" si="12"/>
        <v>0.17022356481326623</v>
      </c>
      <c r="U119" s="20">
        <f t="shared" si="12"/>
        <v>0.10335784691105097</v>
      </c>
      <c r="V119" s="20">
        <f t="shared" si="12"/>
        <v>0.27705655858493483</v>
      </c>
      <c r="W119" s="20">
        <f t="shared" si="12"/>
        <v>0.12028437748322188</v>
      </c>
      <c r="X119" s="20">
        <f t="shared" si="12"/>
        <v>0.11294486203204716</v>
      </c>
      <c r="Y119" s="20">
        <f t="shared" si="12"/>
        <v>0.113605673031601</v>
      </c>
      <c r="Z119" s="20">
        <f t="shared" si="12"/>
        <v>0.1025271171438779</v>
      </c>
    </row>
    <row r="120" spans="20:26">
      <c r="T120" s="20">
        <f t="shared" si="12"/>
        <v>0.16540388631181174</v>
      </c>
      <c r="U120" s="20">
        <f t="shared" si="12"/>
        <v>0.11668463023300013</v>
      </c>
      <c r="V120" s="20">
        <f t="shared" si="12"/>
        <v>0.26921203047530667</v>
      </c>
      <c r="W120" s="20">
        <f t="shared" si="12"/>
        <v>0.11117842799039857</v>
      </c>
      <c r="X120" s="20">
        <f t="shared" si="12"/>
        <v>0.12750777862341048</v>
      </c>
      <c r="Y120" s="20">
        <f t="shared" si="12"/>
        <v>0.11038906303665509</v>
      </c>
      <c r="Z120" s="20">
        <f t="shared" si="12"/>
        <v>9.9624183329417304E-2</v>
      </c>
    </row>
    <row r="121" spans="20:26">
      <c r="T121" s="20">
        <f t="shared" si="12"/>
        <v>0.16703264901701023</v>
      </c>
      <c r="U121" s="20">
        <f t="shared" si="12"/>
        <v>0.10662029146117473</v>
      </c>
      <c r="V121" s="20">
        <f t="shared" si="12"/>
        <v>0.27186301120379047</v>
      </c>
      <c r="W121" s="20">
        <f t="shared" si="12"/>
        <v>0.12408110045601056</v>
      </c>
      <c r="X121" s="20">
        <f t="shared" si="12"/>
        <v>0.10028101442813207</v>
      </c>
      <c r="Y121" s="20">
        <f t="shared" si="12"/>
        <v>0.12951673231848049</v>
      </c>
      <c r="Z121" s="20">
        <f t="shared" si="12"/>
        <v>0.10060520111540161</v>
      </c>
    </row>
    <row r="122" spans="20:26">
      <c r="T122" s="20">
        <f t="shared" si="12"/>
        <v>0.16449232905114847</v>
      </c>
      <c r="U122" s="20">
        <f t="shared" si="12"/>
        <v>0.11604156963588583</v>
      </c>
      <c r="V122" s="20">
        <f t="shared" si="12"/>
        <v>0.26772837621234064</v>
      </c>
      <c r="W122" s="20">
        <f t="shared" si="12"/>
        <v>0.12219401012529084</v>
      </c>
      <c r="X122" s="20">
        <f t="shared" si="12"/>
        <v>0.10914213569897088</v>
      </c>
      <c r="Y122" s="20">
        <f t="shared" si="12"/>
        <v>0.12132643472515468</v>
      </c>
      <c r="Z122" s="20">
        <f t="shared" si="12"/>
        <v>9.9075144551208791E-2</v>
      </c>
    </row>
    <row r="123" spans="20:26">
      <c r="T123" s="20">
        <f t="shared" si="12"/>
        <v>0.1653142707698888</v>
      </c>
      <c r="U123" s="20">
        <f t="shared" si="12"/>
        <v>0.10552341614591841</v>
      </c>
      <c r="V123" s="20">
        <f t="shared" si="12"/>
        <v>0.26906617185891513</v>
      </c>
      <c r="W123" s="20">
        <f t="shared" si="12"/>
        <v>0.1111181917087932</v>
      </c>
      <c r="X123" s="20">
        <f t="shared" si="12"/>
        <v>0.12122343662538528</v>
      </c>
      <c r="Y123" s="20">
        <f t="shared" si="12"/>
        <v>0.12818430577334641</v>
      </c>
      <c r="Z123" s="20">
        <f t="shared" si="12"/>
        <v>9.9570207117752815E-2</v>
      </c>
    </row>
    <row r="124" spans="20:26">
      <c r="T124" s="20">
        <f t="shared" si="12"/>
        <v>0.19899026683860738</v>
      </c>
      <c r="U124" s="20">
        <f t="shared" si="12"/>
        <v>0.15514194341028009</v>
      </c>
      <c r="V124" s="20">
        <f t="shared" si="12"/>
        <v>0.15298883133448921</v>
      </c>
      <c r="W124" s="20">
        <f t="shared" si="12"/>
        <v>0.12723070388447963</v>
      </c>
      <c r="X124" s="20">
        <f t="shared" si="12"/>
        <v>0.1194673372980397</v>
      </c>
      <c r="Y124" s="20">
        <f t="shared" si="12"/>
        <v>0.12632736804404848</v>
      </c>
      <c r="Z124" s="20">
        <f t="shared" si="12"/>
        <v>0.1198535491900556</v>
      </c>
    </row>
    <row r="125" spans="20:26">
      <c r="T125" s="20">
        <f t="shared" si="12"/>
        <v>0.19397370750542614</v>
      </c>
      <c r="U125" s="20">
        <f t="shared" si="12"/>
        <v>0.14385519022887813</v>
      </c>
      <c r="V125" s="20">
        <f t="shared" si="12"/>
        <v>0.1283590774875577</v>
      </c>
      <c r="W125" s="20">
        <f t="shared" si="12"/>
        <v>0.15148228886044909</v>
      </c>
      <c r="X125" s="20">
        <f t="shared" si="12"/>
        <v>0.12242636097675998</v>
      </c>
      <c r="Y125" s="20">
        <f t="shared" si="12"/>
        <v>0.14307134258361343</v>
      </c>
      <c r="Z125" s="20">
        <f>Z79/$AB79</f>
        <v>0.11683203235731562</v>
      </c>
    </row>
    <row r="126" spans="20:26">
      <c r="T126" s="20">
        <f t="shared" si="12"/>
        <v>0.19026265320255639</v>
      </c>
      <c r="U126" s="20">
        <f t="shared" si="12"/>
        <v>0.14110299030676193</v>
      </c>
      <c r="V126" s="20">
        <f t="shared" si="12"/>
        <v>0.13914471554442859</v>
      </c>
      <c r="W126" s="20">
        <f t="shared" si="12"/>
        <v>0.12788757966947489</v>
      </c>
      <c r="X126" s="20">
        <f t="shared" si="12"/>
        <v>0.14667108981418073</v>
      </c>
      <c r="Y126" s="20">
        <f t="shared" si="12"/>
        <v>0.14033413902989253</v>
      </c>
      <c r="Z126" s="20">
        <f t="shared" si="12"/>
        <v>0.11459683243270469</v>
      </c>
    </row>
    <row r="127" spans="20:26">
      <c r="T127" s="20">
        <f t="shared" si="12"/>
        <v>0.20925401874229471</v>
      </c>
      <c r="U127" s="20">
        <f t="shared" si="12"/>
        <v>0.12705670251010232</v>
      </c>
      <c r="V127" s="20">
        <f t="shared" si="12"/>
        <v>0.13171729514184211</v>
      </c>
      <c r="W127" s="20">
        <f t="shared" si="12"/>
        <v>0.14065287928352846</v>
      </c>
      <c r="X127" s="20">
        <f t="shared" si="12"/>
        <v>0.12562936285889648</v>
      </c>
      <c r="Y127" s="20">
        <f t="shared" si="12"/>
        <v>0.13965424622533198</v>
      </c>
      <c r="Z127" s="20">
        <f t="shared" si="12"/>
        <v>0.12603549523800395</v>
      </c>
    </row>
    <row r="128" spans="20:26">
      <c r="T128" s="20">
        <f t="shared" si="12"/>
        <v>0.22605167197882131</v>
      </c>
      <c r="U128" s="20">
        <f t="shared" si="12"/>
        <v>0.17624025666733426</v>
      </c>
      <c r="V128" s="20">
        <f t="shared" si="12"/>
        <v>0.13535116427183652</v>
      </c>
      <c r="W128" s="20">
        <f t="shared" si="12"/>
        <v>0.15194364591790044</v>
      </c>
      <c r="X128" s="20">
        <f t="shared" si="12"/>
        <v>0.17426039490868375</v>
      </c>
      <c r="Y128" s="20">
        <f t="shared" si="12"/>
        <v>0</v>
      </c>
      <c r="Z128" s="20">
        <f t="shared" si="12"/>
        <v>0.13615286625542364</v>
      </c>
    </row>
    <row r="129" spans="20:26">
      <c r="T129" s="20">
        <f t="shared" si="12"/>
        <v>0.22140526972652297</v>
      </c>
      <c r="U129" s="20">
        <f t="shared" si="12"/>
        <v>0.15619096144436903</v>
      </c>
      <c r="V129" s="20">
        <f t="shared" ref="U129:Z142" si="13">V83/$AB83</f>
        <v>0.16192023372730194</v>
      </c>
      <c r="W129" s="20">
        <f t="shared" si="13"/>
        <v>0.15645069511835374</v>
      </c>
      <c r="X129" s="20">
        <f t="shared" si="13"/>
        <v>0.17067854176731009</v>
      </c>
      <c r="Y129" s="20">
        <f t="shared" si="13"/>
        <v>0</v>
      </c>
      <c r="Z129" s="20">
        <f t="shared" si="13"/>
        <v>0.13335429821614211</v>
      </c>
    </row>
    <row r="130" spans="20:26">
      <c r="T130" s="20">
        <f>T84/$AB84</f>
        <v>0.28503960985427007</v>
      </c>
      <c r="U130" s="20">
        <f t="shared" ref="U130:Z130" si="14">U84/$AB84</f>
        <v>0.14170007857135447</v>
      </c>
      <c r="V130" s="20">
        <f t="shared" si="14"/>
        <v>0.13291863316601807</v>
      </c>
      <c r="W130" s="20">
        <f t="shared" si="14"/>
        <v>0.1733606737954935</v>
      </c>
      <c r="X130" s="20">
        <f t="shared" si="14"/>
        <v>0.1332750776511982</v>
      </c>
      <c r="Y130" s="20">
        <f t="shared" si="14"/>
        <v>0</v>
      </c>
      <c r="Z130" s="20">
        <f t="shared" si="14"/>
        <v>0.13370592696166558</v>
      </c>
    </row>
    <row r="131" spans="20:26">
      <c r="T131" s="20">
        <f t="shared" si="12"/>
        <v>0.27533116977384403</v>
      </c>
      <c r="U131" s="20">
        <f t="shared" si="13"/>
        <v>0.14389144706776716</v>
      </c>
      <c r="V131" s="20">
        <f t="shared" si="13"/>
        <v>0.14189447316455053</v>
      </c>
      <c r="W131" s="20">
        <f t="shared" si="13"/>
        <v>0.16745601473878796</v>
      </c>
      <c r="X131" s="20">
        <f t="shared" si="13"/>
        <v>0.14227498792935309</v>
      </c>
      <c r="Y131" s="20">
        <f t="shared" si="13"/>
        <v>0</v>
      </c>
      <c r="Z131" s="20">
        <f t="shared" si="13"/>
        <v>0.12915190732569709</v>
      </c>
    </row>
    <row r="132" spans="20:26">
      <c r="T132" s="20">
        <f t="shared" si="12"/>
        <v>0.22655363346813065</v>
      </c>
      <c r="U132" s="20">
        <f t="shared" si="13"/>
        <v>0.2895569347052061</v>
      </c>
      <c r="V132" s="20">
        <f t="shared" si="13"/>
        <v>0.11675651721844738</v>
      </c>
      <c r="W132" s="20">
        <f t="shared" si="13"/>
        <v>0.13778958850291881</v>
      </c>
      <c r="X132" s="20">
        <f t="shared" si="13"/>
        <v>0.12307190795089823</v>
      </c>
      <c r="Y132" s="20">
        <f t="shared" si="13"/>
        <v>0</v>
      </c>
      <c r="Z132" s="20">
        <f t="shared" si="13"/>
        <v>0.10627141815439882</v>
      </c>
    </row>
    <row r="133" spans="20:26">
      <c r="T133" s="20">
        <f t="shared" si="12"/>
        <v>0.22098368786091369</v>
      </c>
      <c r="U133" s="20">
        <f t="shared" si="13"/>
        <v>0.28243801830642168</v>
      </c>
      <c r="V133" s="20">
        <f t="shared" si="13"/>
        <v>0.13231664767275453</v>
      </c>
      <c r="W133" s="20">
        <f t="shared" si="13"/>
        <v>0.13440195573158201</v>
      </c>
      <c r="X133" s="20">
        <f t="shared" si="13"/>
        <v>0.12620101350284044</v>
      </c>
      <c r="Y133" s="20">
        <f t="shared" si="13"/>
        <v>0</v>
      </c>
      <c r="Z133" s="20">
        <f t="shared" si="13"/>
        <v>0.10365867692548766</v>
      </c>
    </row>
    <row r="134" spans="20:26">
      <c r="T134" s="20">
        <f t="shared" si="12"/>
        <v>0.21164954043174466</v>
      </c>
      <c r="U134" s="20">
        <f t="shared" si="13"/>
        <v>0.33039933524824755</v>
      </c>
      <c r="V134" s="20">
        <f t="shared" si="13"/>
        <v>0.10907555457578498</v>
      </c>
      <c r="W134" s="20">
        <f t="shared" si="13"/>
        <v>0.12872494091790568</v>
      </c>
      <c r="X134" s="20">
        <f t="shared" si="13"/>
        <v>0.12087039893509244</v>
      </c>
      <c r="Y134" s="20">
        <f t="shared" si="13"/>
        <v>0</v>
      </c>
      <c r="Z134" s="20">
        <f t="shared" si="13"/>
        <v>9.9280229891224731E-2</v>
      </c>
    </row>
    <row r="135" spans="20:26">
      <c r="T135" s="20">
        <f t="shared" si="12"/>
        <v>0.2079445065571538</v>
      </c>
      <c r="U135" s="20">
        <f t="shared" si="13"/>
        <v>0.34125891912446754</v>
      </c>
      <c r="V135" s="20">
        <f t="shared" si="13"/>
        <v>0.10193957710681215</v>
      </c>
      <c r="W135" s="20">
        <f t="shared" si="13"/>
        <v>0.12647154473460823</v>
      </c>
      <c r="X135" s="20">
        <f t="shared" si="13"/>
        <v>0.12484317398441747</v>
      </c>
      <c r="Y135" s="20">
        <f t="shared" si="13"/>
        <v>0</v>
      </c>
      <c r="Z135" s="20">
        <f t="shared" si="13"/>
        <v>9.7542278492540824E-2</v>
      </c>
    </row>
    <row r="136" spans="20:26">
      <c r="T136" s="20">
        <f t="shared" si="12"/>
        <v>0.24871572733132924</v>
      </c>
      <c r="U136" s="20">
        <f t="shared" si="13"/>
        <v>0.11694231991445078</v>
      </c>
      <c r="V136" s="20">
        <f t="shared" si="13"/>
        <v>0.12192664516001692</v>
      </c>
      <c r="W136" s="20">
        <f t="shared" si="13"/>
        <v>0.11780805863249641</v>
      </c>
      <c r="X136" s="20">
        <f t="shared" si="13"/>
        <v>0.14203843354748186</v>
      </c>
      <c r="Y136" s="20">
        <f t="shared" si="13"/>
        <v>0.13590163750943429</v>
      </c>
      <c r="Z136" s="20">
        <f t="shared" si="13"/>
        <v>0.11666717790479064</v>
      </c>
    </row>
    <row r="137" spans="20:26">
      <c r="T137" s="20">
        <f t="shared" si="12"/>
        <v>0.27068203547201675</v>
      </c>
      <c r="U137" s="20">
        <f t="shared" si="13"/>
        <v>4.708852683865284E-2</v>
      </c>
      <c r="V137" s="20">
        <f t="shared" si="13"/>
        <v>0.13269507660133587</v>
      </c>
      <c r="W137" s="20">
        <f t="shared" si="13"/>
        <v>0.13478634869347544</v>
      </c>
      <c r="X137" s="20">
        <f t="shared" si="13"/>
        <v>0.13987258820389614</v>
      </c>
      <c r="Y137" s="20">
        <f t="shared" si="13"/>
        <v>0.14790432539084603</v>
      </c>
      <c r="Z137" s="20">
        <f t="shared" si="13"/>
        <v>0.12697109879977711</v>
      </c>
    </row>
    <row r="138" spans="20:26">
      <c r="T138" s="20">
        <f t="shared" si="12"/>
        <v>0.26112692161028445</v>
      </c>
      <c r="U138" s="20">
        <f t="shared" si="13"/>
        <v>4.5426295229008103E-2</v>
      </c>
      <c r="V138" s="20">
        <f t="shared" si="13"/>
        <v>0.1414739479297078</v>
      </c>
      <c r="W138" s="20">
        <f t="shared" si="13"/>
        <v>0.13002837165769815</v>
      </c>
      <c r="X138" s="20">
        <f t="shared" si="13"/>
        <v>0.15677218045501939</v>
      </c>
      <c r="Y138" s="20">
        <f t="shared" si="13"/>
        <v>0.14268328193560592</v>
      </c>
      <c r="Z138" s="20">
        <f t="shared" si="13"/>
        <v>0.12248900118267625</v>
      </c>
    </row>
    <row r="139" spans="20:26">
      <c r="T139" s="20">
        <f t="shared" si="12"/>
        <v>0.30638926195637078</v>
      </c>
      <c r="U139" s="20">
        <f t="shared" si="13"/>
        <v>5.3300245653720588E-2</v>
      </c>
      <c r="V139" s="20">
        <f t="shared" si="13"/>
        <v>0</v>
      </c>
      <c r="W139" s="20">
        <f t="shared" si="13"/>
        <v>0.14512602208238698</v>
      </c>
      <c r="X139" s="20">
        <f t="shared" si="13"/>
        <v>0.16644143140587717</v>
      </c>
      <c r="Y139" s="20">
        <f t="shared" si="13"/>
        <v>0.18502245107905546</v>
      </c>
      <c r="Z139" s="20">
        <f t="shared" si="13"/>
        <v>0.14372058782258904</v>
      </c>
    </row>
    <row r="140" spans="20:26">
      <c r="T140" s="20">
        <f t="shared" si="12"/>
        <v>0.30179622329855438</v>
      </c>
      <c r="U140" s="20">
        <f t="shared" si="13"/>
        <v>5.2501229111184211E-2</v>
      </c>
      <c r="V140" s="20">
        <f t="shared" si="13"/>
        <v>0</v>
      </c>
      <c r="W140" s="20">
        <f t="shared" si="13"/>
        <v>0.16608473728441614</v>
      </c>
      <c r="X140" s="20">
        <f t="shared" si="13"/>
        <v>0.18118871730206493</v>
      </c>
      <c r="Y140" s="20">
        <f t="shared" si="13"/>
        <v>0.15686300045161392</v>
      </c>
      <c r="Z140" s="20">
        <f t="shared" si="13"/>
        <v>0.14156609255216651</v>
      </c>
    </row>
    <row r="141" spans="20:26">
      <c r="T141" s="20">
        <f t="shared" si="12"/>
        <v>0.32212430906269307</v>
      </c>
      <c r="U141" s="20">
        <f t="shared" si="13"/>
        <v>5.603755397446477E-2</v>
      </c>
      <c r="V141" s="20">
        <f t="shared" si="13"/>
        <v>0</v>
      </c>
      <c r="W141" s="20">
        <f t="shared" si="13"/>
        <v>0.16862606248499912</v>
      </c>
      <c r="X141" s="20">
        <f t="shared" si="13"/>
        <v>0.15061465431284463</v>
      </c>
      <c r="Y141" s="20">
        <f t="shared" si="13"/>
        <v>0.15149586146537264</v>
      </c>
      <c r="Z141" s="20">
        <f t="shared" si="13"/>
        <v>0.15110155869962583</v>
      </c>
    </row>
    <row r="142" spans="20:26">
      <c r="T142" s="20">
        <f t="shared" si="12"/>
        <v>0.30642064433896993</v>
      </c>
      <c r="U142" s="20">
        <f t="shared" si="13"/>
        <v>5.3305705011829463E-2</v>
      </c>
      <c r="V142" s="20">
        <f t="shared" si="13"/>
        <v>0</v>
      </c>
      <c r="W142" s="20">
        <f t="shared" si="13"/>
        <v>0.1451408868342422</v>
      </c>
      <c r="X142" s="20">
        <f t="shared" si="13"/>
        <v>0.18396507052285621</v>
      </c>
      <c r="Y142" s="20">
        <f t="shared" si="13"/>
        <v>0.16743238467138324</v>
      </c>
      <c r="Z142" s="20">
        <f t="shared" si="13"/>
        <v>0.14373530862071893</v>
      </c>
    </row>
  </sheetData>
  <mergeCells count="2">
    <mergeCell ref="B1:G1"/>
    <mergeCell ref="J1:P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1"/>
  <sheetViews>
    <sheetView zoomScale="69" workbookViewId="0">
      <selection activeCell="A8" sqref="A8"/>
    </sheetView>
  </sheetViews>
  <sheetFormatPr defaultRowHeight="13.8"/>
  <cols>
    <col min="1" max="1" width="20.8984375" bestFit="1" customWidth="1"/>
    <col min="7" max="7" width="12.09765625" customWidth="1"/>
    <col min="8" max="9" width="16.59765625" bestFit="1" customWidth="1"/>
  </cols>
  <sheetData>
    <row r="2" spans="1:9">
      <c r="A2" t="s">
        <v>37</v>
      </c>
    </row>
    <row r="3" spans="1:9" ht="15.6">
      <c r="A3" s="21">
        <v>355.33460000000002</v>
      </c>
    </row>
    <row r="4" spans="1:9" ht="15.6">
      <c r="A4" s="22">
        <v>-0.79810000000000003</v>
      </c>
      <c r="C4" s="5" t="s">
        <v>6</v>
      </c>
      <c r="D4" s="5" t="s">
        <v>23</v>
      </c>
      <c r="E4" s="5" t="s">
        <v>35</v>
      </c>
      <c r="F4" s="5" t="s">
        <v>36</v>
      </c>
      <c r="G4" s="5" t="s">
        <v>38</v>
      </c>
      <c r="H4" s="5" t="s">
        <v>40</v>
      </c>
      <c r="I4" s="5" t="s">
        <v>41</v>
      </c>
    </row>
    <row r="5" spans="1:9">
      <c r="C5" s="2">
        <v>430</v>
      </c>
      <c r="D5">
        <v>0.10702020779660103</v>
      </c>
      <c r="E5">
        <f>100*D5</f>
        <v>10.702020779660103</v>
      </c>
      <c r="F5" s="18">
        <f>$A$3+C5*$A$4</f>
        <v>12.15160000000003</v>
      </c>
      <c r="G5">
        <v>11</v>
      </c>
      <c r="H5">
        <f>(G5-E5)^2</f>
        <v>8.8791615754373013E-2</v>
      </c>
      <c r="I5">
        <f>(F5-G5)^2</f>
        <v>1.3261825600000701</v>
      </c>
    </row>
    <row r="6" spans="1:9">
      <c r="C6" s="2">
        <v>430</v>
      </c>
      <c r="D6">
        <v>0.12164832440615546</v>
      </c>
      <c r="E6">
        <f t="shared" ref="E6:E49" si="0">100*D6</f>
        <v>12.164832440615546</v>
      </c>
      <c r="F6" s="18">
        <f t="shared" ref="F6:F49" si="1">$A$3+C6*$A$4</f>
        <v>12.15160000000003</v>
      </c>
      <c r="G6">
        <v>12</v>
      </c>
      <c r="H6">
        <f t="shared" ref="H6:H49" si="2">(G6-E6)^2</f>
        <v>2.7169733479277619E-2</v>
      </c>
      <c r="I6">
        <f t="shared" ref="I6:I49" si="3">(F6-G6)^2</f>
        <v>2.298256000000921E-2</v>
      </c>
    </row>
    <row r="7" spans="1:9">
      <c r="C7" s="2">
        <v>430</v>
      </c>
      <c r="D7">
        <v>0.1250860062910043</v>
      </c>
      <c r="E7">
        <f t="shared" si="0"/>
        <v>12.50860062910043</v>
      </c>
      <c r="F7" s="18">
        <f t="shared" si="1"/>
        <v>12.15160000000003</v>
      </c>
      <c r="G7">
        <v>12</v>
      </c>
      <c r="H7">
        <f t="shared" si="2"/>
        <v>0.25867459992135305</v>
      </c>
      <c r="I7">
        <f t="shared" si="3"/>
        <v>2.298256000000921E-2</v>
      </c>
    </row>
    <row r="8" spans="1:9">
      <c r="C8" s="2">
        <v>430</v>
      </c>
      <c r="D8">
        <v>0.12221058900670861</v>
      </c>
      <c r="E8">
        <f t="shared" si="0"/>
        <v>12.221058900670862</v>
      </c>
      <c r="F8" s="18">
        <f t="shared" si="1"/>
        <v>12.15160000000003</v>
      </c>
      <c r="G8">
        <v>12</v>
      </c>
      <c r="H8">
        <f t="shared" si="2"/>
        <v>4.8867037565809873E-2</v>
      </c>
      <c r="I8">
        <f t="shared" si="3"/>
        <v>2.298256000000921E-2</v>
      </c>
    </row>
    <row r="9" spans="1:9">
      <c r="C9" s="2">
        <v>430</v>
      </c>
      <c r="D9">
        <v>8.8420029459460633E-2</v>
      </c>
      <c r="E9">
        <f t="shared" si="0"/>
        <v>8.8420029459460636</v>
      </c>
      <c r="F9" s="18">
        <f t="shared" si="1"/>
        <v>12.15160000000003</v>
      </c>
      <c r="G9">
        <v>9</v>
      </c>
      <c r="H9">
        <f t="shared" si="2"/>
        <v>2.4963069089722494E-2</v>
      </c>
      <c r="I9">
        <f t="shared" si="3"/>
        <v>9.932582560000192</v>
      </c>
    </row>
    <row r="10" spans="1:9">
      <c r="C10" s="2">
        <v>430</v>
      </c>
      <c r="D10">
        <v>0.11498893673634142</v>
      </c>
      <c r="E10">
        <f t="shared" si="0"/>
        <v>11.498893673634141</v>
      </c>
      <c r="F10" s="18">
        <f t="shared" si="1"/>
        <v>12.15160000000003</v>
      </c>
      <c r="G10">
        <v>11</v>
      </c>
      <c r="H10">
        <f t="shared" si="2"/>
        <v>0.24889489759216896</v>
      </c>
      <c r="I10">
        <f t="shared" si="3"/>
        <v>1.3261825600000701</v>
      </c>
    </row>
    <row r="11" spans="1:9">
      <c r="C11" s="2">
        <v>430</v>
      </c>
      <c r="D11">
        <v>0.10671535928807584</v>
      </c>
      <c r="E11">
        <f t="shared" si="0"/>
        <v>10.671535928807584</v>
      </c>
      <c r="F11" s="18">
        <f t="shared" si="1"/>
        <v>12.15160000000003</v>
      </c>
      <c r="G11">
        <v>11</v>
      </c>
      <c r="H11">
        <f t="shared" si="2"/>
        <v>0.10788864606429642</v>
      </c>
      <c r="I11">
        <f t="shared" si="3"/>
        <v>1.3261825600000701</v>
      </c>
    </row>
    <row r="12" spans="1:9">
      <c r="C12" s="2">
        <v>430</v>
      </c>
      <c r="D12">
        <v>0.106075806909652</v>
      </c>
      <c r="E12">
        <f t="shared" si="0"/>
        <v>10.6075806909652</v>
      </c>
      <c r="F12" s="18">
        <f t="shared" si="1"/>
        <v>12.15160000000003</v>
      </c>
      <c r="G12">
        <v>11</v>
      </c>
      <c r="H12">
        <f t="shared" si="2"/>
        <v>0.15399291410334973</v>
      </c>
      <c r="I12">
        <f t="shared" si="3"/>
        <v>1.3261825600000701</v>
      </c>
    </row>
    <row r="13" spans="1:9">
      <c r="C13" s="2">
        <v>435</v>
      </c>
      <c r="D13">
        <v>8.7281210609816362E-2</v>
      </c>
      <c r="E13">
        <f t="shared" si="0"/>
        <v>8.7281210609816355</v>
      </c>
      <c r="F13" s="18">
        <f t="shared" si="1"/>
        <v>8.1611000000000331</v>
      </c>
      <c r="G13">
        <v>9</v>
      </c>
      <c r="H13">
        <f t="shared" si="2"/>
        <v>7.391815748175154E-2</v>
      </c>
      <c r="I13">
        <f t="shared" si="3"/>
        <v>0.70375320999994451</v>
      </c>
    </row>
    <row r="14" spans="1:9">
      <c r="C14" s="2">
        <v>435</v>
      </c>
      <c r="D14">
        <v>9.6583401944669162E-2</v>
      </c>
      <c r="E14">
        <f t="shared" si="0"/>
        <v>9.6583401944669163</v>
      </c>
      <c r="F14" s="18">
        <f t="shared" si="1"/>
        <v>8.1611000000000331</v>
      </c>
      <c r="G14">
        <v>10</v>
      </c>
      <c r="H14">
        <f t="shared" si="2"/>
        <v>0.11673142271690459</v>
      </c>
      <c r="I14">
        <f t="shared" si="3"/>
        <v>3.3815532099998782</v>
      </c>
    </row>
    <row r="15" spans="1:9">
      <c r="C15" s="2">
        <v>435</v>
      </c>
      <c r="D15">
        <v>0.10834798138424206</v>
      </c>
      <c r="E15">
        <f t="shared" si="0"/>
        <v>10.834798138424206</v>
      </c>
      <c r="F15" s="18">
        <f t="shared" si="1"/>
        <v>8.1611000000000331</v>
      </c>
      <c r="G15">
        <v>11</v>
      </c>
      <c r="H15">
        <f t="shared" si="2"/>
        <v>2.7291655068107646E-2</v>
      </c>
      <c r="I15">
        <f t="shared" si="3"/>
        <v>8.0593532099998129</v>
      </c>
    </row>
    <row r="16" spans="1:9">
      <c r="C16" s="2">
        <v>435</v>
      </c>
      <c r="D16">
        <v>0.12797029363150941</v>
      </c>
      <c r="E16">
        <f t="shared" si="0"/>
        <v>12.797029363150941</v>
      </c>
      <c r="F16" s="18">
        <f t="shared" si="1"/>
        <v>8.1611000000000331</v>
      </c>
      <c r="G16">
        <v>13</v>
      </c>
      <c r="H16">
        <f t="shared" si="2"/>
        <v>4.119707942291273E-2</v>
      </c>
      <c r="I16">
        <f t="shared" si="3"/>
        <v>23.41495320999968</v>
      </c>
    </row>
    <row r="17" spans="3:9">
      <c r="C17" s="2">
        <v>435</v>
      </c>
      <c r="D17">
        <v>0.1214363708864894</v>
      </c>
      <c r="E17">
        <f t="shared" si="0"/>
        <v>12.143637088648941</v>
      </c>
      <c r="F17" s="18">
        <f t="shared" si="1"/>
        <v>8.1611000000000331</v>
      </c>
      <c r="G17">
        <v>12</v>
      </c>
      <c r="H17">
        <f t="shared" si="2"/>
        <v>2.0631613235543633E-2</v>
      </c>
      <c r="I17">
        <f t="shared" si="3"/>
        <v>14.737153209999747</v>
      </c>
    </row>
    <row r="18" spans="3:9">
      <c r="C18" s="2">
        <v>435</v>
      </c>
      <c r="D18">
        <v>0.12353291328376713</v>
      </c>
      <c r="E18">
        <f t="shared" si="0"/>
        <v>12.353291328376713</v>
      </c>
      <c r="F18" s="18">
        <f t="shared" si="1"/>
        <v>8.1611000000000331</v>
      </c>
      <c r="G18">
        <v>12</v>
      </c>
      <c r="H18">
        <f t="shared" si="2"/>
        <v>0.12481476270618243</v>
      </c>
      <c r="I18">
        <f t="shared" si="3"/>
        <v>14.737153209999747</v>
      </c>
    </row>
    <row r="19" spans="3:9">
      <c r="C19" s="2">
        <v>435</v>
      </c>
      <c r="D19">
        <v>8.6632857706835834E-2</v>
      </c>
      <c r="E19">
        <f t="shared" si="0"/>
        <v>8.6632857706835829</v>
      </c>
      <c r="F19" s="18">
        <f t="shared" si="1"/>
        <v>8.1611000000000331</v>
      </c>
      <c r="G19">
        <v>9</v>
      </c>
      <c r="H19">
        <f t="shared" si="2"/>
        <v>0.11337647222414875</v>
      </c>
      <c r="I19">
        <f t="shared" si="3"/>
        <v>0.70375320999994451</v>
      </c>
    </row>
    <row r="20" spans="3:9">
      <c r="C20" s="2">
        <v>435</v>
      </c>
      <c r="D20">
        <v>7.9730835682368453E-2</v>
      </c>
      <c r="E20">
        <f t="shared" si="0"/>
        <v>7.9730835682368451</v>
      </c>
      <c r="F20" s="18">
        <f t="shared" si="1"/>
        <v>8.1611000000000331</v>
      </c>
      <c r="G20">
        <v>8</v>
      </c>
      <c r="H20">
        <f t="shared" si="2"/>
        <v>7.2449429886057648E-4</v>
      </c>
      <c r="I20">
        <f t="shared" si="3"/>
        <v>2.5953210000010666E-2</v>
      </c>
    </row>
    <row r="21" spans="3:9">
      <c r="C21" s="2">
        <v>435</v>
      </c>
      <c r="D21">
        <v>8.3384458312630957E-2</v>
      </c>
      <c r="E21">
        <f t="shared" si="0"/>
        <v>8.3384458312630958</v>
      </c>
      <c r="F21" s="18">
        <f t="shared" si="1"/>
        <v>8.1611000000000331</v>
      </c>
      <c r="G21">
        <v>8</v>
      </c>
      <c r="H21">
        <f t="shared" si="2"/>
        <v>0.11454558069936792</v>
      </c>
      <c r="I21">
        <f t="shared" si="3"/>
        <v>2.5953210000010666E-2</v>
      </c>
    </row>
    <row r="22" spans="3:9">
      <c r="C22" s="2">
        <v>420</v>
      </c>
      <c r="D22">
        <v>0.1415474544072832</v>
      </c>
      <c r="E22">
        <f t="shared" si="0"/>
        <v>14.15474544072832</v>
      </c>
      <c r="F22" s="18">
        <f t="shared" si="1"/>
        <v>20.132600000000025</v>
      </c>
      <c r="G22">
        <v>14</v>
      </c>
      <c r="H22">
        <f t="shared" si="2"/>
        <v>2.394615142620192E-2</v>
      </c>
      <c r="I22">
        <f t="shared" si="3"/>
        <v>37.608782760000302</v>
      </c>
    </row>
    <row r="23" spans="3:9">
      <c r="C23" s="2">
        <v>420</v>
      </c>
      <c r="D23">
        <v>0.13591202950571948</v>
      </c>
      <c r="E23">
        <f t="shared" si="0"/>
        <v>13.591202950571949</v>
      </c>
      <c r="F23" s="18">
        <f t="shared" si="1"/>
        <v>20.132600000000025</v>
      </c>
      <c r="G23">
        <v>14</v>
      </c>
      <c r="H23">
        <f t="shared" si="2"/>
        <v>0.16711502762108024</v>
      </c>
      <c r="I23">
        <f t="shared" si="3"/>
        <v>37.608782760000302</v>
      </c>
    </row>
    <row r="24" spans="3:9">
      <c r="C24" s="2">
        <v>420</v>
      </c>
      <c r="D24">
        <v>0.14081388675330164</v>
      </c>
      <c r="E24">
        <f t="shared" si="0"/>
        <v>14.081388675330164</v>
      </c>
      <c r="F24" s="18">
        <f t="shared" si="1"/>
        <v>20.132600000000025</v>
      </c>
      <c r="G24">
        <v>14</v>
      </c>
      <c r="H24">
        <f t="shared" si="2"/>
        <v>6.6241164719988144E-3</v>
      </c>
      <c r="I24">
        <f t="shared" si="3"/>
        <v>37.608782760000302</v>
      </c>
    </row>
    <row r="25" spans="3:9">
      <c r="C25" s="2">
        <v>420</v>
      </c>
      <c r="D25">
        <v>0.16258946926476209</v>
      </c>
      <c r="E25">
        <f t="shared" si="0"/>
        <v>16.258946926476209</v>
      </c>
      <c r="F25" s="18">
        <f t="shared" si="1"/>
        <v>20.132600000000025</v>
      </c>
      <c r="G25">
        <v>16</v>
      </c>
      <c r="H25">
        <f t="shared" si="2"/>
        <v>6.7053510731475405E-2</v>
      </c>
      <c r="I25">
        <f t="shared" si="3"/>
        <v>17.078382760000206</v>
      </c>
    </row>
    <row r="26" spans="3:9">
      <c r="C26" s="2">
        <v>420</v>
      </c>
      <c r="D26">
        <v>0.17022356481326623</v>
      </c>
      <c r="E26">
        <f t="shared" si="0"/>
        <v>17.022356481326621</v>
      </c>
      <c r="F26" s="18">
        <f t="shared" si="1"/>
        <v>20.132600000000025</v>
      </c>
      <c r="G26">
        <v>17</v>
      </c>
      <c r="H26">
        <f t="shared" si="2"/>
        <v>4.998122573075754E-4</v>
      </c>
      <c r="I26">
        <f t="shared" si="3"/>
        <v>9.8131827600001564</v>
      </c>
    </row>
    <row r="27" spans="3:9">
      <c r="C27" s="2">
        <v>420</v>
      </c>
      <c r="D27">
        <v>0.16540388631181174</v>
      </c>
      <c r="E27">
        <f t="shared" si="0"/>
        <v>16.540388631181173</v>
      </c>
      <c r="F27" s="18">
        <f t="shared" si="1"/>
        <v>20.132600000000025</v>
      </c>
      <c r="G27">
        <v>17</v>
      </c>
      <c r="H27">
        <f t="shared" si="2"/>
        <v>0.21124261034751565</v>
      </c>
      <c r="I27">
        <f t="shared" si="3"/>
        <v>9.8131827600001564</v>
      </c>
    </row>
    <row r="28" spans="3:9">
      <c r="C28" s="2">
        <v>420</v>
      </c>
      <c r="D28">
        <v>0.16703264901701023</v>
      </c>
      <c r="E28">
        <f t="shared" si="0"/>
        <v>16.703264901701022</v>
      </c>
      <c r="F28" s="18">
        <f t="shared" si="1"/>
        <v>20.132600000000025</v>
      </c>
      <c r="G28">
        <v>17</v>
      </c>
      <c r="H28">
        <f t="shared" si="2"/>
        <v>8.8051718562504031E-2</v>
      </c>
      <c r="I28">
        <f t="shared" si="3"/>
        <v>9.8131827600001564</v>
      </c>
    </row>
    <row r="29" spans="3:9">
      <c r="C29" s="2">
        <v>420</v>
      </c>
      <c r="D29">
        <v>0.16449232905114847</v>
      </c>
      <c r="E29">
        <f t="shared" si="0"/>
        <v>16.449232905114847</v>
      </c>
      <c r="F29" s="18">
        <f t="shared" si="1"/>
        <v>20.132600000000025</v>
      </c>
      <c r="G29">
        <v>16</v>
      </c>
      <c r="H29">
        <f t="shared" si="2"/>
        <v>0.20181020303792546</v>
      </c>
      <c r="I29">
        <f t="shared" si="3"/>
        <v>17.078382760000206</v>
      </c>
    </row>
    <row r="30" spans="3:9">
      <c r="C30" s="2">
        <v>420</v>
      </c>
      <c r="D30">
        <v>0.1653142707698888</v>
      </c>
      <c r="E30">
        <f t="shared" si="0"/>
        <v>16.53142707698888</v>
      </c>
      <c r="F30" s="18">
        <f t="shared" si="1"/>
        <v>20.132600000000025</v>
      </c>
      <c r="G30">
        <v>16</v>
      </c>
      <c r="H30">
        <f t="shared" si="2"/>
        <v>0.28241473815694501</v>
      </c>
      <c r="I30">
        <f t="shared" si="3"/>
        <v>17.078382760000206</v>
      </c>
    </row>
    <row r="31" spans="3:9">
      <c r="C31" s="2">
        <v>420</v>
      </c>
      <c r="D31">
        <v>0.19899026683860738</v>
      </c>
      <c r="E31">
        <f t="shared" si="0"/>
        <v>19.899026683860736</v>
      </c>
      <c r="F31" s="18">
        <f t="shared" si="1"/>
        <v>20.132600000000025</v>
      </c>
      <c r="G31">
        <v>20</v>
      </c>
      <c r="H31">
        <f t="shared" si="2"/>
        <v>1.0195610572159723E-2</v>
      </c>
      <c r="I31">
        <f t="shared" si="3"/>
        <v>1.7582760000006609E-2</v>
      </c>
    </row>
    <row r="32" spans="3:9">
      <c r="C32" s="2">
        <v>420</v>
      </c>
      <c r="D32">
        <v>0.19397370750542614</v>
      </c>
      <c r="E32">
        <f t="shared" si="0"/>
        <v>19.397370750542613</v>
      </c>
      <c r="F32" s="18">
        <f t="shared" si="1"/>
        <v>20.132600000000025</v>
      </c>
      <c r="G32">
        <v>19</v>
      </c>
      <c r="H32">
        <f t="shared" si="2"/>
        <v>0.15790351338679989</v>
      </c>
      <c r="I32">
        <f t="shared" si="3"/>
        <v>1.2827827600000565</v>
      </c>
    </row>
    <row r="33" spans="3:9">
      <c r="C33" s="2">
        <v>420</v>
      </c>
      <c r="D33">
        <v>0.19026265320255639</v>
      </c>
      <c r="E33">
        <f t="shared" si="0"/>
        <v>19.026265320255639</v>
      </c>
      <c r="F33" s="18">
        <f t="shared" si="1"/>
        <v>20.132600000000025</v>
      </c>
      <c r="G33">
        <v>19</v>
      </c>
      <c r="H33">
        <f t="shared" si="2"/>
        <v>6.8986704813129738E-4</v>
      </c>
      <c r="I33">
        <f t="shared" si="3"/>
        <v>1.2827827600000565</v>
      </c>
    </row>
    <row r="34" spans="3:9">
      <c r="C34" s="2">
        <v>420</v>
      </c>
      <c r="D34">
        <v>0.20925401874229471</v>
      </c>
      <c r="E34">
        <f t="shared" si="0"/>
        <v>20.925401874229472</v>
      </c>
      <c r="F34" s="18">
        <f t="shared" si="1"/>
        <v>20.132600000000025</v>
      </c>
      <c r="G34">
        <v>21</v>
      </c>
      <c r="H34">
        <f t="shared" si="2"/>
        <v>5.5648803684755369E-3</v>
      </c>
      <c r="I34">
        <f t="shared" si="3"/>
        <v>0.75238275999995674</v>
      </c>
    </row>
    <row r="35" spans="3:9">
      <c r="C35" s="2">
        <v>420</v>
      </c>
      <c r="D35">
        <v>0.22605167197882131</v>
      </c>
      <c r="E35">
        <f t="shared" si="0"/>
        <v>22.605167197882132</v>
      </c>
      <c r="F35" s="18">
        <f t="shared" si="1"/>
        <v>20.132600000000025</v>
      </c>
      <c r="G35">
        <v>23</v>
      </c>
      <c r="H35">
        <f t="shared" si="2"/>
        <v>0.15589294162824766</v>
      </c>
      <c r="I35">
        <f t="shared" si="3"/>
        <v>8.2219827599998574</v>
      </c>
    </row>
    <row r="36" spans="3:9">
      <c r="C36" s="2">
        <v>420</v>
      </c>
      <c r="D36">
        <v>0.22140526972652297</v>
      </c>
      <c r="E36">
        <f t="shared" si="0"/>
        <v>22.140526972652296</v>
      </c>
      <c r="F36" s="18">
        <f t="shared" si="1"/>
        <v>20.132600000000025</v>
      </c>
      <c r="G36">
        <v>22</v>
      </c>
      <c r="H36">
        <f t="shared" si="2"/>
        <v>1.9747830042819138E-2</v>
      </c>
      <c r="I36">
        <f t="shared" si="3"/>
        <v>3.4871827599999068</v>
      </c>
    </row>
    <row r="37" spans="3:9">
      <c r="C37" s="2">
        <v>415</v>
      </c>
      <c r="D37">
        <v>0.28503960985427007</v>
      </c>
      <c r="E37">
        <f t="shared" si="0"/>
        <v>28.503960985427007</v>
      </c>
      <c r="F37" s="18">
        <f t="shared" si="1"/>
        <v>24.123100000000022</v>
      </c>
      <c r="G37">
        <v>28</v>
      </c>
      <c r="H37">
        <f t="shared" si="2"/>
        <v>0.25397667483255981</v>
      </c>
      <c r="I37">
        <f t="shared" si="3"/>
        <v>15.030353609999828</v>
      </c>
    </row>
    <row r="38" spans="3:9">
      <c r="C38" s="2">
        <v>415</v>
      </c>
      <c r="D38">
        <v>0.27533116977384403</v>
      </c>
      <c r="E38">
        <f t="shared" si="0"/>
        <v>27.533116977384402</v>
      </c>
      <c r="F38" s="18">
        <f t="shared" si="1"/>
        <v>24.123100000000022</v>
      </c>
      <c r="G38">
        <v>27</v>
      </c>
      <c r="H38">
        <f t="shared" si="2"/>
        <v>0.28421371157548148</v>
      </c>
      <c r="I38">
        <f t="shared" si="3"/>
        <v>8.2765536099998727</v>
      </c>
    </row>
    <row r="39" spans="3:9">
      <c r="C39" s="2">
        <v>415</v>
      </c>
      <c r="D39">
        <v>0.22655363346813065</v>
      </c>
      <c r="E39">
        <f t="shared" si="0"/>
        <v>22.655363346813065</v>
      </c>
      <c r="F39" s="18">
        <f t="shared" si="1"/>
        <v>24.123100000000022</v>
      </c>
      <c r="G39">
        <v>23</v>
      </c>
      <c r="H39">
        <f t="shared" si="2"/>
        <v>0.11877442271989182</v>
      </c>
      <c r="I39">
        <f t="shared" si="3"/>
        <v>1.2613536100000498</v>
      </c>
    </row>
    <row r="40" spans="3:9">
      <c r="C40" s="2">
        <v>415</v>
      </c>
      <c r="D40">
        <v>0.22098368786091369</v>
      </c>
      <c r="E40">
        <f t="shared" si="0"/>
        <v>22.098368786091367</v>
      </c>
      <c r="F40" s="18">
        <f t="shared" si="1"/>
        <v>24.123100000000022</v>
      </c>
      <c r="G40">
        <v>22</v>
      </c>
      <c r="H40">
        <f t="shared" si="2"/>
        <v>9.6764180770890981E-3</v>
      </c>
      <c r="I40">
        <f t="shared" si="3"/>
        <v>4.5075536100000946</v>
      </c>
    </row>
    <row r="41" spans="3:9">
      <c r="C41" s="2">
        <v>415</v>
      </c>
      <c r="D41">
        <v>0.21164954043174466</v>
      </c>
      <c r="E41">
        <f t="shared" si="0"/>
        <v>21.164954043174468</v>
      </c>
      <c r="F41" s="18">
        <f t="shared" si="1"/>
        <v>24.123100000000022</v>
      </c>
      <c r="G41">
        <v>21</v>
      </c>
      <c r="H41">
        <f t="shared" si="2"/>
        <v>2.720983635960434E-2</v>
      </c>
      <c r="I41">
        <f t="shared" si="3"/>
        <v>9.753753610000139</v>
      </c>
    </row>
    <row r="42" spans="3:9">
      <c r="C42" s="2">
        <v>415</v>
      </c>
      <c r="D42">
        <v>0.2079445065571538</v>
      </c>
      <c r="E42">
        <f t="shared" si="0"/>
        <v>20.79445065571538</v>
      </c>
      <c r="F42" s="18">
        <f t="shared" si="1"/>
        <v>24.123100000000022</v>
      </c>
      <c r="G42">
        <v>21</v>
      </c>
      <c r="H42">
        <f t="shared" si="2"/>
        <v>4.2250532935837207E-2</v>
      </c>
      <c r="I42">
        <f t="shared" si="3"/>
        <v>9.753753610000139</v>
      </c>
    </row>
    <row r="43" spans="3:9">
      <c r="C43" s="2">
        <v>415</v>
      </c>
      <c r="D43">
        <v>0.24871572733132924</v>
      </c>
      <c r="E43">
        <f t="shared" si="0"/>
        <v>24.871572733132925</v>
      </c>
      <c r="F43" s="18">
        <f t="shared" si="1"/>
        <v>24.123100000000022</v>
      </c>
      <c r="G43">
        <v>25</v>
      </c>
      <c r="H43">
        <f t="shared" si="2"/>
        <v>1.6493562874946775E-2</v>
      </c>
      <c r="I43">
        <f t="shared" si="3"/>
        <v>0.7689536099999611</v>
      </c>
    </row>
    <row r="44" spans="3:9">
      <c r="C44" s="2">
        <v>415</v>
      </c>
      <c r="D44">
        <v>0.27068203547201675</v>
      </c>
      <c r="E44">
        <f t="shared" si="0"/>
        <v>27.068203547201676</v>
      </c>
      <c r="F44" s="18">
        <f t="shared" si="1"/>
        <v>24.123100000000022</v>
      </c>
      <c r="G44">
        <v>27</v>
      </c>
      <c r="H44">
        <f t="shared" si="2"/>
        <v>4.6517238508913044E-3</v>
      </c>
      <c r="I44">
        <f t="shared" si="3"/>
        <v>8.2765536099998727</v>
      </c>
    </row>
    <row r="45" spans="3:9">
      <c r="C45" s="2">
        <v>415</v>
      </c>
      <c r="D45">
        <v>0.26112692161028445</v>
      </c>
      <c r="E45">
        <f t="shared" si="0"/>
        <v>26.112692161028445</v>
      </c>
      <c r="F45" s="18">
        <f t="shared" si="1"/>
        <v>24.123100000000022</v>
      </c>
      <c r="G45">
        <v>26</v>
      </c>
      <c r="H45">
        <f t="shared" si="2"/>
        <v>1.2699523157260936E-2</v>
      </c>
      <c r="I45">
        <f t="shared" si="3"/>
        <v>3.5227536099999166</v>
      </c>
    </row>
    <row r="46" spans="3:9">
      <c r="C46" s="2">
        <v>415</v>
      </c>
      <c r="D46">
        <v>0.30638926195637078</v>
      </c>
      <c r="E46">
        <f t="shared" si="0"/>
        <v>30.63892619563708</v>
      </c>
      <c r="F46" s="18">
        <f t="shared" si="1"/>
        <v>24.123100000000022</v>
      </c>
      <c r="G46">
        <v>31</v>
      </c>
      <c r="H46">
        <f t="shared" si="2"/>
        <v>0.13037429219711258</v>
      </c>
      <c r="I46">
        <f t="shared" si="3"/>
        <v>47.291753609999695</v>
      </c>
    </row>
    <row r="47" spans="3:9">
      <c r="C47" s="2">
        <v>415</v>
      </c>
      <c r="D47">
        <v>0.30179622329855438</v>
      </c>
      <c r="E47">
        <f t="shared" si="0"/>
        <v>30.179622329855437</v>
      </c>
      <c r="F47" s="18">
        <f t="shared" si="1"/>
        <v>24.123100000000022</v>
      </c>
      <c r="G47">
        <v>30</v>
      </c>
      <c r="H47">
        <f t="shared" si="2"/>
        <v>3.2264181382695545E-2</v>
      </c>
      <c r="I47">
        <f t="shared" si="3"/>
        <v>34.53795360999974</v>
      </c>
    </row>
    <row r="48" spans="3:9">
      <c r="C48" s="2">
        <v>415</v>
      </c>
      <c r="D48">
        <v>0.32212430906269307</v>
      </c>
      <c r="E48">
        <f t="shared" si="0"/>
        <v>32.212430906269304</v>
      </c>
      <c r="F48" s="18">
        <f t="shared" si="1"/>
        <v>24.123100000000022</v>
      </c>
      <c r="G48">
        <v>32</v>
      </c>
      <c r="H48">
        <f t="shared" si="2"/>
        <v>4.5126889938397988E-2</v>
      </c>
      <c r="I48">
        <f t="shared" si="3"/>
        <v>62.045553609999651</v>
      </c>
    </row>
    <row r="49" spans="3:9">
      <c r="C49" s="2">
        <v>415</v>
      </c>
      <c r="D49">
        <v>0.30642064433896993</v>
      </c>
      <c r="E49">
        <f t="shared" si="0"/>
        <v>30.642064433896994</v>
      </c>
      <c r="F49" s="18">
        <f t="shared" si="1"/>
        <v>24.123100000000022</v>
      </c>
      <c r="G49">
        <v>31</v>
      </c>
      <c r="H49">
        <f t="shared" si="2"/>
        <v>0.12811786948147916</v>
      </c>
      <c r="I49">
        <f t="shared" si="3"/>
        <v>47.291753609999695</v>
      </c>
    </row>
    <row r="51" spans="3:9">
      <c r="G51" s="17" t="s">
        <v>39</v>
      </c>
      <c r="H51">
        <f>SUM(H5:H49)</f>
        <v>4.097055922466966</v>
      </c>
      <c r="I51">
        <f>SUM(I5:I49)</f>
        <v>541.96017769999992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workbookViewId="0">
      <selection activeCell="I7" sqref="B1:I7"/>
    </sheetView>
  </sheetViews>
  <sheetFormatPr defaultRowHeight="13.8"/>
  <cols>
    <col min="6" max="6" width="14.59765625" bestFit="1" customWidth="1"/>
    <col min="7" max="7" width="11.3984375" bestFit="1" customWidth="1"/>
    <col min="8" max="8" width="13.69921875" bestFit="1" customWidth="1"/>
  </cols>
  <sheetData>
    <row r="1" spans="2:9">
      <c r="B1" t="s">
        <v>44</v>
      </c>
      <c r="C1">
        <v>20</v>
      </c>
    </row>
    <row r="3" spans="2:9">
      <c r="C3" s="23" t="s">
        <v>6</v>
      </c>
      <c r="D3" s="23" t="s">
        <v>7</v>
      </c>
      <c r="E3" s="23" t="s">
        <v>8</v>
      </c>
      <c r="F3" s="23" t="s">
        <v>9</v>
      </c>
      <c r="G3" s="23" t="s">
        <v>10</v>
      </c>
      <c r="H3" s="23" t="s">
        <v>11</v>
      </c>
      <c r="I3" s="24" t="s">
        <v>21</v>
      </c>
    </row>
    <row r="4" spans="2:9">
      <c r="B4" t="s">
        <v>42</v>
      </c>
      <c r="C4">
        <v>425</v>
      </c>
      <c r="D4">
        <v>425</v>
      </c>
      <c r="E4">
        <v>380</v>
      </c>
      <c r="F4">
        <v>420</v>
      </c>
      <c r="G4">
        <v>450</v>
      </c>
      <c r="H4">
        <v>300</v>
      </c>
      <c r="I4">
        <v>0</v>
      </c>
    </row>
    <row r="5" spans="2:9">
      <c r="B5" t="s">
        <v>28</v>
      </c>
      <c r="C5">
        <v>430.13970678253736</v>
      </c>
      <c r="D5">
        <v>410.16139775515688</v>
      </c>
      <c r="E5">
        <v>389.88188693742904</v>
      </c>
      <c r="F5">
        <v>420.19462860949596</v>
      </c>
      <c r="G5">
        <v>459.93544863836104</v>
      </c>
      <c r="H5">
        <v>300.05212245216143</v>
      </c>
      <c r="I5">
        <v>0</v>
      </c>
    </row>
    <row r="6" spans="2:9">
      <c r="B6" t="s">
        <v>43</v>
      </c>
      <c r="C6">
        <f>EXP((C5-C4)/$C$1)</f>
        <v>1.2930261697277599</v>
      </c>
      <c r="D6">
        <f t="shared" ref="D6:I6" si="0">EXP((D5-D4)/$C$1)</f>
        <v>0.47619392024446477</v>
      </c>
      <c r="E6">
        <f t="shared" si="0"/>
        <v>1.6390131892659636</v>
      </c>
      <c r="F6">
        <f t="shared" si="0"/>
        <v>1.0097789348143555</v>
      </c>
      <c r="G6">
        <f t="shared" si="0"/>
        <v>1.643408488845381</v>
      </c>
      <c r="H6">
        <f t="shared" si="0"/>
        <v>1.0026095214975952</v>
      </c>
      <c r="I6">
        <f t="shared" si="0"/>
        <v>1</v>
      </c>
    </row>
    <row r="7" spans="2:9">
      <c r="B7" t="s">
        <v>23</v>
      </c>
      <c r="C7" s="20">
        <f>C6/SUM($C$6:$I$6)</f>
        <v>0.16034490617558234</v>
      </c>
      <c r="D7" s="20">
        <f t="shared" ref="D7:I7" si="1">D6/SUM($C$6:$I$6)</f>
        <v>5.9051604097895144E-2</v>
      </c>
      <c r="E7" s="20">
        <f t="shared" si="1"/>
        <v>0.20324988171641237</v>
      </c>
      <c r="F7" s="20">
        <f t="shared" si="1"/>
        <v>0.12522013270232363</v>
      </c>
      <c r="G7" s="20">
        <f t="shared" si="1"/>
        <v>0.20379493170470739</v>
      </c>
      <c r="H7" s="20">
        <f t="shared" si="1"/>
        <v>0.12433107188319732</v>
      </c>
      <c r="I7" s="20">
        <f t="shared" si="1"/>
        <v>0.12400747171988186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tabSelected="1" workbookViewId="0">
      <selection activeCell="D15" sqref="D15"/>
    </sheetView>
  </sheetViews>
  <sheetFormatPr defaultRowHeight="13.8"/>
  <sheetData>
    <row r="1" spans="2:9">
      <c r="B1" t="s">
        <v>44</v>
      </c>
      <c r="C1">
        <v>20</v>
      </c>
    </row>
    <row r="3" spans="2:9">
      <c r="C3" s="23" t="s">
        <v>6</v>
      </c>
      <c r="D3" s="23" t="s">
        <v>7</v>
      </c>
      <c r="E3" s="23" t="s">
        <v>8</v>
      </c>
      <c r="F3" s="23" t="s">
        <v>9</v>
      </c>
      <c r="G3" s="23" t="s">
        <v>10</v>
      </c>
      <c r="H3" s="23" t="s">
        <v>11</v>
      </c>
      <c r="I3" s="24" t="s">
        <v>21</v>
      </c>
    </row>
    <row r="4" spans="2:9">
      <c r="B4" t="s">
        <v>42</v>
      </c>
      <c r="C4">
        <v>467.50000000000006</v>
      </c>
      <c r="D4">
        <v>467.50000000000006</v>
      </c>
      <c r="E4">
        <v>418.00000000000006</v>
      </c>
      <c r="F4">
        <v>462.00000000000006</v>
      </c>
      <c r="G4">
        <v>495.00000000000006</v>
      </c>
      <c r="H4">
        <v>330</v>
      </c>
      <c r="I4">
        <v>0</v>
      </c>
    </row>
    <row r="5" spans="2:9">
      <c r="B5" t="s">
        <v>28</v>
      </c>
      <c r="C5">
        <v>430.13970678253736</v>
      </c>
      <c r="D5">
        <v>410.16139775515688</v>
      </c>
      <c r="E5">
        <v>389.88188693742904</v>
      </c>
      <c r="F5">
        <v>420.19462860949596</v>
      </c>
      <c r="G5">
        <v>459.93544863836104</v>
      </c>
      <c r="H5">
        <v>300.05212245216143</v>
      </c>
      <c r="I5">
        <v>0</v>
      </c>
    </row>
    <row r="6" spans="2:9">
      <c r="B6" t="s">
        <v>43</v>
      </c>
      <c r="C6">
        <f>EXP((C5-C4)/$C$1)</f>
        <v>0.15442995349713309</v>
      </c>
      <c r="D6">
        <f t="shared" ref="D6:I6" si="0">EXP((D5-D4)/$C$1)</f>
        <v>5.6873253365361809E-2</v>
      </c>
      <c r="E6">
        <f t="shared" si="0"/>
        <v>0.2451449396061969</v>
      </c>
      <c r="F6">
        <f t="shared" si="0"/>
        <v>0.12365392168246626</v>
      </c>
      <c r="G6">
        <f t="shared" si="0"/>
        <v>0.17321398036268795</v>
      </c>
      <c r="H6">
        <f t="shared" si="0"/>
        <v>0.22371242309809899</v>
      </c>
      <c r="I6">
        <f t="shared" si="0"/>
        <v>1</v>
      </c>
    </row>
    <row r="7" spans="2:9">
      <c r="B7" t="s">
        <v>23</v>
      </c>
      <c r="C7" s="20">
        <f>C6/SUM($C$6:$I$6)</f>
        <v>7.811215453625743E-2</v>
      </c>
      <c r="D7" s="20">
        <f t="shared" ref="D7:I7" si="1">D6/SUM($C$6:$I$6)</f>
        <v>2.876703809884484E-2</v>
      </c>
      <c r="E7" s="20">
        <f t="shared" si="1"/>
        <v>0.12399666627275281</v>
      </c>
      <c r="F7" s="20">
        <f t="shared" si="1"/>
        <v>6.2545341889612041E-2</v>
      </c>
      <c r="G7" s="20">
        <f t="shared" si="1"/>
        <v>8.7613295837596181E-2</v>
      </c>
      <c r="H7" s="20">
        <f>H6/SUM($C$6:$I$6)</f>
        <v>0.11315589345847807</v>
      </c>
      <c r="I7" s="20">
        <f t="shared" si="1"/>
        <v>0.50580960990645862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workbookViewId="0">
      <selection activeCell="A4" sqref="A4"/>
    </sheetView>
  </sheetViews>
  <sheetFormatPr defaultRowHeight="13.8"/>
  <cols>
    <col min="2" max="2" width="11.69921875" bestFit="1" customWidth="1"/>
  </cols>
  <sheetData>
    <row r="1" spans="2:9">
      <c r="B1" t="s">
        <v>44</v>
      </c>
      <c r="C1">
        <v>20</v>
      </c>
    </row>
    <row r="3" spans="2:9">
      <c r="C3" s="27" t="s">
        <v>6</v>
      </c>
      <c r="D3" s="23" t="s">
        <v>7</v>
      </c>
      <c r="E3" s="27" t="s">
        <v>8</v>
      </c>
      <c r="F3" s="27" t="s">
        <v>9</v>
      </c>
      <c r="G3" s="23" t="s">
        <v>10</v>
      </c>
      <c r="H3" s="23" t="s">
        <v>11</v>
      </c>
      <c r="I3" s="24" t="s">
        <v>21</v>
      </c>
    </row>
    <row r="4" spans="2:9">
      <c r="B4" t="s">
        <v>42</v>
      </c>
      <c r="C4">
        <v>449.32264937173738</v>
      </c>
      <c r="D4">
        <v>425</v>
      </c>
      <c r="E4">
        <v>355.57292193626171</v>
      </c>
      <c r="F4">
        <v>380.57292030311334</v>
      </c>
      <c r="G4">
        <v>470</v>
      </c>
      <c r="H4">
        <v>300</v>
      </c>
      <c r="I4">
        <v>0</v>
      </c>
    </row>
    <row r="5" spans="2:9">
      <c r="B5" t="s">
        <v>28</v>
      </c>
      <c r="C5">
        <v>430.13970678253736</v>
      </c>
      <c r="D5">
        <v>410.16139775515688</v>
      </c>
      <c r="E5">
        <v>389.88188693742904</v>
      </c>
      <c r="F5">
        <v>420.19462860949596</v>
      </c>
      <c r="G5">
        <v>459.93544863836104</v>
      </c>
      <c r="H5">
        <v>300.05212245216143</v>
      </c>
      <c r="I5">
        <v>0</v>
      </c>
    </row>
    <row r="6" spans="2:9">
      <c r="B6" t="s">
        <v>43</v>
      </c>
      <c r="C6">
        <f>EXP((C5-C4)/$C$1)</f>
        <v>0.38321958333300832</v>
      </c>
      <c r="D6">
        <f t="shared" ref="D6:I6" si="0">EXP((D5-D4)/$C$1)</f>
        <v>0.47619392024446477</v>
      </c>
      <c r="E6">
        <f t="shared" si="0"/>
        <v>5.5591668508137486</v>
      </c>
      <c r="F6">
        <f t="shared" si="0"/>
        <v>7.2506086373270886</v>
      </c>
      <c r="G6">
        <f t="shared" si="0"/>
        <v>0.60457619649284333</v>
      </c>
      <c r="H6">
        <f t="shared" si="0"/>
        <v>1.0026095214975952</v>
      </c>
      <c r="I6">
        <f t="shared" si="0"/>
        <v>1</v>
      </c>
    </row>
    <row r="7" spans="2:9">
      <c r="B7" t="s">
        <v>23</v>
      </c>
      <c r="C7" s="20">
        <f>C6/SUM($C$6:$I$6)</f>
        <v>2.3544529427945673E-2</v>
      </c>
      <c r="D7" s="20">
        <f t="shared" ref="D7:I7" si="1">D6/SUM($C$6:$I$6)</f>
        <v>2.9256755803269772E-2</v>
      </c>
      <c r="E7" s="20">
        <f t="shared" si="1"/>
        <v>0.34154822249808142</v>
      </c>
      <c r="F7" s="20">
        <f t="shared" si="1"/>
        <v>0.44546827943216061</v>
      </c>
      <c r="G7" s="20">
        <f t="shared" si="1"/>
        <v>3.714440145766721E-2</v>
      </c>
      <c r="H7" s="20">
        <f>H6/SUM($C$6:$I$6)</f>
        <v>6.1599068550538184E-2</v>
      </c>
      <c r="I7" s="20">
        <f t="shared" si="1"/>
        <v>6.1438742830337199E-2</v>
      </c>
    </row>
    <row r="10" spans="2:9">
      <c r="B10" t="s">
        <v>50</v>
      </c>
      <c r="C10">
        <f>C4*4/5</f>
        <v>359.45811949738993</v>
      </c>
      <c r="E10">
        <f t="shared" ref="E10:F10" si="2">E4*4/5</f>
        <v>284.45833754900934</v>
      </c>
      <c r="F10">
        <f t="shared" si="2"/>
        <v>304.45833624249065</v>
      </c>
    </row>
    <row r="11" spans="2:9">
      <c r="B11" t="s">
        <v>51</v>
      </c>
      <c r="C11">
        <v>275</v>
      </c>
      <c r="E11">
        <v>200</v>
      </c>
      <c r="F11">
        <v>220</v>
      </c>
    </row>
    <row r="12" spans="2:9">
      <c r="B12" t="s">
        <v>52</v>
      </c>
      <c r="C12">
        <f>C10-C11</f>
        <v>84.45811949738993</v>
      </c>
      <c r="E12">
        <f t="shared" ref="E12:F12" si="3">E10-E11</f>
        <v>84.458337549009343</v>
      </c>
      <c r="F12">
        <f t="shared" si="3"/>
        <v>84.458336242490645</v>
      </c>
    </row>
    <row r="13" spans="2:9">
      <c r="B13" t="s">
        <v>54</v>
      </c>
      <c r="C13">
        <f>C12*C7</f>
        <v>1.9885266799352495</v>
      </c>
      <c r="E13">
        <f t="shared" ref="E13:F13" si="4">E12*E7</f>
        <v>28.846595065007108</v>
      </c>
      <c r="F13">
        <f t="shared" si="4"/>
        <v>37.6235097296452</v>
      </c>
    </row>
    <row r="16" spans="2:9">
      <c r="B16" t="s">
        <v>53</v>
      </c>
      <c r="C16">
        <f>C13+E13+F13</f>
        <v>68.458631474587548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13</vt:i4>
      </vt:variant>
    </vt:vector>
  </HeadingPairs>
  <TitlesOfParts>
    <vt:vector size="13" baseType="lpstr">
      <vt:lpstr>SalesData</vt:lpstr>
      <vt:lpstr>Q1-2</vt:lpstr>
      <vt:lpstr>Q3</vt:lpstr>
      <vt:lpstr>Q4</vt:lpstr>
      <vt:lpstr>Q5- DetailedSalesData</vt:lpstr>
      <vt:lpstr>Q6</vt:lpstr>
      <vt:lpstr>Q7</vt:lpstr>
      <vt:lpstr>Q8</vt:lpstr>
      <vt:lpstr>Q9</vt:lpstr>
      <vt:lpstr>Q10</vt:lpstr>
      <vt:lpstr>Q11</vt:lpstr>
      <vt:lpstr>Q12</vt:lpstr>
      <vt:lpstr>Q13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Erdogan</dc:creator>
  <cp:lastModifiedBy>ahmet sayan</cp:lastModifiedBy>
  <dcterms:created xsi:type="dcterms:W3CDTF">2025-02-24T13:32:03Z</dcterms:created>
  <dcterms:modified xsi:type="dcterms:W3CDTF">2025-03-10T10:55:04Z</dcterms:modified>
</cp:coreProperties>
</file>