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AI\Desktop\"/>
    </mc:Choice>
  </mc:AlternateContent>
  <xr:revisionPtr revIDLastSave="0" documentId="13_ncr:1_{12AFC51D-A529-4440-861A-77E99BF3C87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상품목록 및 배송요금" sheetId="2" r:id="rId1"/>
    <sheet name="견적서" sheetId="6" r:id="rId2"/>
    <sheet name="Sheet1" sheetId="7" r:id="rId3"/>
  </sheets>
  <definedNames>
    <definedName name="배송요금">'상품목록 및 배송요금'!$G$5:$I$7</definedName>
    <definedName name="상품목록">'상품목록 및 배송요금'!$B$5:$E$14</definedName>
    <definedName name="상품번호">'상품목록 및 배송요금'!$B$5:$B$14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6" l="1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E13" i="6"/>
  <c r="H13" i="6" s="1"/>
  <c r="E14" i="6"/>
  <c r="H14" i="6" s="1"/>
  <c r="E15" i="6"/>
  <c r="H15" i="6" s="1"/>
  <c r="E16" i="6"/>
  <c r="E17" i="6"/>
  <c r="E18" i="6"/>
  <c r="E19" i="6"/>
  <c r="E20" i="6"/>
  <c r="E21" i="6"/>
  <c r="H21" i="6" s="1"/>
  <c r="E22" i="6"/>
  <c r="E23" i="6"/>
  <c r="H23" i="6" s="1"/>
  <c r="E24" i="6"/>
  <c r="E25" i="6"/>
  <c r="H25" i="6" s="1"/>
  <c r="E26" i="6"/>
  <c r="E27" i="6"/>
  <c r="E28" i="6"/>
  <c r="E29" i="6"/>
  <c r="H29" i="6" s="1"/>
  <c r="E30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H22" i="6"/>
  <c r="H24" i="6"/>
  <c r="H26" i="6"/>
  <c r="H27" i="6"/>
  <c r="H28" i="6"/>
  <c r="H30" i="6"/>
  <c r="H16" i="6"/>
  <c r="H17" i="6"/>
  <c r="H18" i="6"/>
  <c r="H19" i="6"/>
  <c r="H20" i="6"/>
  <c r="F39" i="6"/>
  <c r="H34" i="6"/>
  <c r="G12" i="6" l="1"/>
  <c r="E12" i="6"/>
  <c r="H12" i="6" s="1"/>
  <c r="H32" i="6" s="1"/>
  <c r="H33" i="6" s="1"/>
  <c r="C12" i="6"/>
  <c r="H35" i="6" l="1"/>
  <c r="E10" i="6" s="1"/>
  <c r="F4" i="7"/>
  <c r="E4" i="7"/>
  <c r="E3" i="7"/>
</calcChain>
</file>

<file path=xl/sharedStrings.xml><?xml version="1.0" encoding="utf-8"?>
<sst xmlns="http://schemas.openxmlformats.org/spreadsheetml/2006/main" count="73" uniqueCount="59">
  <si>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</si>
  <si>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</si>
  <si>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</si>
  <si>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</si>
  <si>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</si>
  <si>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</si>
  <si>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</si>
  <si>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</si>
  <si>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</si>
  <si>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</si>
  <si>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</si>
  <si>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</si>
  <si>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</si>
  <si>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</si>
  <si>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</si>
  <si>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</si>
  <si>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</si>
  <si>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</si>
  <si>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</si>
  <si>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</si>
  <si>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</si>
  <si>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</si>
  <si>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</si>
  <si>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</si>
  <si>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</si>
  <si>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</si>
  <si>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</si>
  <si>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</si>
  <si>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</si>
  <si>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</si>
  <si>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</si>
  <si>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</si>
  <si>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</si>
  <si>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</si>
  <si>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</si>
  <si>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</si>
  <si>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</si>
  <si>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</si>
  <si>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>학번</t>
    <phoneticPr fontId="2" type="noConversion"/>
  </si>
  <si>
    <t>이름</t>
    <phoneticPr fontId="2" type="noConversion"/>
  </si>
  <si>
    <t>주소</t>
    <phoneticPr fontId="2" type="noConversion"/>
  </si>
  <si>
    <t>김일번</t>
    <phoneticPr fontId="2" type="noConversion"/>
  </si>
  <si>
    <t>김이번</t>
    <phoneticPr fontId="2" type="noConversion"/>
  </si>
  <si>
    <t>나삼번</t>
    <phoneticPr fontId="2" type="noConversion"/>
  </si>
  <si>
    <t>나사번</t>
    <phoneticPr fontId="2" type="noConversion"/>
  </si>
  <si>
    <t>강서</t>
    <phoneticPr fontId="2" type="noConversion"/>
  </si>
  <si>
    <t>양천</t>
    <phoneticPr fontId="2" type="noConversion"/>
  </si>
  <si>
    <t>공급자</t>
    <phoneticPr fontId="2" type="noConversion"/>
  </si>
  <si>
    <t>등록번호</t>
    <phoneticPr fontId="2" type="noConversion"/>
  </si>
  <si>
    <t>상호
(법인명)</t>
    <phoneticPr fontId="2" type="noConversion"/>
  </si>
  <si>
    <t>사업장</t>
    <phoneticPr fontId="2" type="noConversion"/>
  </si>
  <si>
    <t>전화번호</t>
    <phoneticPr fontId="2" type="noConversion"/>
  </si>
  <si>
    <t>121-00-0000</t>
    <phoneticPr fontId="2" type="noConversion"/>
  </si>
  <si>
    <t>경복청과</t>
    <phoneticPr fontId="2" type="noConversion"/>
  </si>
  <si>
    <t>성명</t>
    <phoneticPr fontId="2" type="noConversion"/>
  </si>
  <si>
    <t>김경복</t>
    <phoneticPr fontId="2" type="noConversion"/>
  </si>
  <si>
    <t>강서구 등촌동</t>
    <phoneticPr fontId="2" type="noConversion"/>
  </si>
  <si>
    <t>3661-3425</t>
    <phoneticPr fontId="2" type="noConversion"/>
  </si>
  <si>
    <t>경향학원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</si>
</sst>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@&quot;귀하&quot;"/>
    <numFmt numFmtId="180" formatCode="[DBNum4][$-412]General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  <font>
      <sz val="9"/>
      <color rgb="FF000000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0" fontId="12" fillId="0" borderId="19" xfId="0" applyFont="1" applyBorder="1" applyAlignment="1">
      <alignment horizontal="center" vertical="distributed" textRotation="255" indent="1"/>
    </xf>
    <xf numFmtId="0" fontId="12" fillId="0" borderId="24" xfId="0" applyFont="1" applyBorder="1" applyAlignment="1">
      <alignment horizontal="center" vertical="distributed" textRotation="255" indent="1"/>
    </xf>
    <xf numFmtId="0" fontId="12" fillId="0" borderId="25" xfId="0" applyFont="1" applyBorder="1" applyAlignment="1">
      <alignment horizontal="center" vertical="distributed" textRotation="255" indent="1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178" fontId="13" fillId="0" borderId="0" xfId="0" applyNumberFormat="1" applyFont="1" applyAlignment="1">
      <alignment horizontal="center" vertical="center"/>
    </xf>
    <xf numFmtId="178" fontId="13" fillId="0" borderId="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180" fontId="16" fillId="6" borderId="27" xfId="0" applyNumberFormat="1" applyFont="1" applyFill="1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$K$35" lockText="1" noThreeD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8</xdr:col>
      <xdr:colOff>0</xdr:colOff>
      <xdr:row>3</xdr:row>
      <xdr:rowOff>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729740" y="0"/>
          <a:ext cx="4213860" cy="6858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000"/>
            <a:t>♣ 견적서</a:t>
          </a:r>
          <a:r>
            <a:rPr lang="ko-KR" altLang="en-US" sz="3000" baseline="0"/>
            <a:t> ♣</a:t>
          </a:r>
          <a:endParaRPr lang="ko-KR" altLang="en-US" sz="30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34</xdr:row>
          <xdr:rowOff>0</xdr:rowOff>
        </xdr:from>
        <xdr:to>
          <xdr:col>10</xdr:col>
          <xdr:colOff>0</xdr:colOff>
          <xdr:row>35</xdr:row>
          <xdr:rowOff>76200</xdr:rowOff>
        </xdr:to>
        <xdr:sp macro="" textlink="">
          <xdr:nvSpPr>
            <xdr:cNvPr id="1026" name="Check Box 2" descr="회원할인&#10;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회원할인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5</xdr:row>
          <xdr:rowOff>0</xdr:rowOff>
        </xdr:from>
        <xdr:to>
          <xdr:col>10</xdr:col>
          <xdr:colOff>0</xdr:colOff>
          <xdr:row>6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41148" rIns="36576" bIns="4114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새로 작성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8"/>
  <sheetViews>
    <sheetView workbookViewId="0">
      <selection activeCell="G8" sqref="G8"/>
    </sheetView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7" t="s">
        <v>0</v>
      </c>
      <c r="C2" s="68"/>
      <c r="D2" s="68"/>
      <c r="E2" s="69"/>
      <c r="H2" s="67" t="s">
        <v>1</v>
      </c>
      <c r="I2" s="69"/>
    </row>
    <row r="3" spans="2:9">
      <c r="B3" s="25"/>
      <c r="C3" s="26"/>
      <c r="D3" s="26"/>
      <c r="E3" s="27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6"/>
      <c r="H4" s="3" t="s">
        <v>6</v>
      </c>
      <c r="I4" s="5" t="s">
        <v>7</v>
      </c>
    </row>
    <row r="5" spans="2:9">
      <c r="B5" s="22">
        <v>101</v>
      </c>
      <c r="C5" s="28" t="s">
        <v>8</v>
      </c>
      <c r="D5" s="28" t="s">
        <v>9</v>
      </c>
      <c r="E5" s="29">
        <v>60000</v>
      </c>
      <c r="G5" s="32">
        <v>0</v>
      </c>
      <c r="H5" s="34" t="s">
        <v>10</v>
      </c>
      <c r="I5" s="33">
        <v>5000</v>
      </c>
    </row>
    <row r="6" spans="2:9">
      <c r="B6" s="22">
        <v>102</v>
      </c>
      <c r="C6" s="28" t="s">
        <v>11</v>
      </c>
      <c r="D6" s="28" t="s">
        <v>12</v>
      </c>
      <c r="E6" s="29">
        <v>1500</v>
      </c>
      <c r="G6" s="32">
        <v>30000</v>
      </c>
      <c r="H6" s="34" t="s">
        <v>13</v>
      </c>
      <c r="I6" s="35">
        <v>3000</v>
      </c>
    </row>
    <row r="7" spans="2:9" ht="18" thickBot="1">
      <c r="B7" s="22">
        <v>103</v>
      </c>
      <c r="C7" s="28" t="s">
        <v>14</v>
      </c>
      <c r="D7" s="28" t="s">
        <v>15</v>
      </c>
      <c r="E7" s="29">
        <v>12500</v>
      </c>
      <c r="G7" s="32">
        <v>100000</v>
      </c>
      <c r="H7" s="36" t="s">
        <v>16</v>
      </c>
      <c r="I7" s="31">
        <v>0</v>
      </c>
    </row>
    <row r="8" spans="2:9">
      <c r="B8" s="22">
        <v>104</v>
      </c>
      <c r="C8" s="28" t="s">
        <v>17</v>
      </c>
      <c r="D8" s="28" t="s">
        <v>12</v>
      </c>
      <c r="E8" s="29">
        <v>5000</v>
      </c>
      <c r="H8" s="19"/>
      <c r="I8" s="20"/>
    </row>
    <row r="9" spans="2:9">
      <c r="B9" s="22">
        <v>105</v>
      </c>
      <c r="C9" s="28" t="s">
        <v>18</v>
      </c>
      <c r="D9" s="28" t="s">
        <v>12</v>
      </c>
      <c r="E9" s="29">
        <v>3400</v>
      </c>
    </row>
    <row r="10" spans="2:9">
      <c r="B10" s="22">
        <v>106</v>
      </c>
      <c r="C10" s="28" t="s">
        <v>19</v>
      </c>
      <c r="D10" s="28" t="s">
        <v>12</v>
      </c>
      <c r="E10" s="29">
        <v>1800</v>
      </c>
    </row>
    <row r="11" spans="2:9">
      <c r="B11" s="22">
        <v>107</v>
      </c>
      <c r="C11" s="28" t="s">
        <v>20</v>
      </c>
      <c r="D11" s="28" t="s">
        <v>12</v>
      </c>
      <c r="E11" s="29">
        <v>800</v>
      </c>
    </row>
    <row r="12" spans="2:9">
      <c r="B12" s="22">
        <v>108</v>
      </c>
      <c r="C12" s="28" t="s">
        <v>21</v>
      </c>
      <c r="D12" s="28" t="s">
        <v>9</v>
      </c>
      <c r="E12" s="29">
        <v>60000</v>
      </c>
    </row>
    <row r="13" spans="2:9">
      <c r="B13" s="22">
        <v>109</v>
      </c>
      <c r="C13" s="28" t="s">
        <v>22</v>
      </c>
      <c r="D13" s="28" t="s">
        <v>12</v>
      </c>
      <c r="E13" s="29">
        <v>980</v>
      </c>
    </row>
    <row r="14" spans="2:9" ht="18" thickBot="1">
      <c r="B14" s="23">
        <v>110</v>
      </c>
      <c r="C14" s="30" t="s">
        <v>23</v>
      </c>
      <c r="D14" s="30" t="s">
        <v>12</v>
      </c>
      <c r="E14" s="31">
        <v>1380</v>
      </c>
    </row>
    <row r="18" spans="8:8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1"/>
  <sheetViews>
    <sheetView tabSelected="1" zoomScaleNormal="100" workbookViewId="0">
      <selection activeCell="B15" sqref="B15"/>
    </sheetView>
  </sheetViews>
  <sheetFormatPr defaultRowHeight="14.4"/>
  <cols>
    <col min="1" max="1" width="2.69921875" style="6" customWidth="1"/>
    <col min="2" max="2" width="8.59765625" style="6" customWidth="1"/>
    <col min="3" max="3" width="11.3984375" style="6" customWidth="1"/>
    <col min="4" max="4" width="5.69921875" style="6" customWidth="1"/>
    <col min="5" max="5" width="14.59765625" style="6" customWidth="1"/>
    <col min="6" max="6" width="11.69921875" style="6" customWidth="1"/>
    <col min="7" max="7" width="6.3984375" style="6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8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B5" s="70" t="s">
        <v>58</v>
      </c>
      <c r="C5" s="70"/>
      <c r="D5" s="71" t="s">
        <v>47</v>
      </c>
      <c r="E5" s="9" t="s">
        <v>48</v>
      </c>
      <c r="F5" s="88" t="s">
        <v>52</v>
      </c>
      <c r="G5" s="89"/>
      <c r="H5" s="90"/>
      <c r="I5" s="60"/>
    </row>
    <row r="6" spans="1:52" ht="31.2">
      <c r="B6" s="80">
        <v>45667</v>
      </c>
      <c r="C6" s="81"/>
      <c r="D6" s="72"/>
      <c r="E6" s="10" t="s">
        <v>49</v>
      </c>
      <c r="F6" s="11" t="s">
        <v>53</v>
      </c>
      <c r="G6" s="11" t="s">
        <v>54</v>
      </c>
      <c r="H6" s="12" t="s">
        <v>55</v>
      </c>
      <c r="I6" s="61"/>
    </row>
    <row r="7" spans="1:52" ht="16.5" customHeight="1">
      <c r="B7" s="13"/>
      <c r="C7" s="13"/>
      <c r="D7" s="72"/>
      <c r="E7" s="11" t="s">
        <v>50</v>
      </c>
      <c r="F7" s="74" t="s">
        <v>56</v>
      </c>
      <c r="G7" s="75"/>
      <c r="H7" s="76"/>
      <c r="I7" s="61"/>
    </row>
    <row r="8" spans="1:52" ht="18.600000000000001" customHeight="1" thickBot="1">
      <c r="B8" s="14"/>
      <c r="C8" s="14"/>
      <c r="D8" s="73"/>
      <c r="E8" s="21" t="s">
        <v>51</v>
      </c>
      <c r="F8" s="77" t="s">
        <v>57</v>
      </c>
      <c r="G8" s="78"/>
      <c r="H8" s="79"/>
      <c r="I8" s="61"/>
    </row>
    <row r="9" spans="1:52" ht="16.5" customHeight="1">
      <c r="B9" s="14"/>
      <c r="C9" s="14"/>
      <c r="D9" s="64"/>
      <c r="E9" s="61"/>
      <c r="F9" s="61"/>
      <c r="G9" s="61"/>
      <c r="H9" s="61"/>
      <c r="I9" s="61"/>
    </row>
    <row r="10" spans="1:52" ht="24" customHeight="1">
      <c r="C10" s="24"/>
      <c r="D10" s="37" t="s">
        <v>24</v>
      </c>
      <c r="E10" s="93">
        <f>H35</f>
        <v>229900</v>
      </c>
      <c r="F10" s="93"/>
      <c r="G10" s="93"/>
      <c r="H10" s="38" t="s">
        <v>25</v>
      </c>
    </row>
    <row r="11" spans="1:52" ht="18" customHeight="1">
      <c r="B11" s="39" t="s">
        <v>26</v>
      </c>
      <c r="C11" s="91" t="s">
        <v>3</v>
      </c>
      <c r="D11" s="92"/>
      <c r="E11" s="65" t="s">
        <v>5</v>
      </c>
      <c r="F11" s="65" t="s">
        <v>27</v>
      </c>
      <c r="G11" s="65" t="s">
        <v>28</v>
      </c>
      <c r="H11" s="65" t="s">
        <v>29</v>
      </c>
      <c r="I11" s="62"/>
    </row>
    <row r="12" spans="1:52">
      <c r="B12" s="16">
        <v>103</v>
      </c>
      <c r="C12" s="86" t="str">
        <f>IFERROR(VLOOKUP(B12,상품목록,2,0),"")</f>
        <v>수박</v>
      </c>
      <c r="D12" s="87"/>
      <c r="E12" s="40">
        <f>IFERROR(VLOOKUP(B12,상품목록,4,0),"")</f>
        <v>12500</v>
      </c>
      <c r="F12" s="41">
        <v>10</v>
      </c>
      <c r="G12" s="16" t="str">
        <f>IFERROR(VLOOKUP(B12,상품목록,3,0),"")</f>
        <v>개당</v>
      </c>
      <c r="H12" s="42">
        <f>IFERROR(F12*E12,0)</f>
        <v>125000</v>
      </c>
      <c r="I12" s="62"/>
    </row>
    <row r="13" spans="1:52">
      <c r="B13" s="16">
        <v>104</v>
      </c>
      <c r="C13" s="86" t="str">
        <f>IFERROR(VLOOKUP(B13,상품목록,2,0),"")</f>
        <v>딸기</v>
      </c>
      <c r="D13" s="87"/>
      <c r="E13" s="40">
        <f>IFERROR(VLOOKUP(B13,상품목록,4,0),"")</f>
        <v>5000</v>
      </c>
      <c r="F13" s="41">
        <v>10</v>
      </c>
      <c r="G13" s="16" t="str">
        <f>IFERROR(VLOOKUP(B13,상품목록,3,0),"")</f>
        <v>Kg</v>
      </c>
      <c r="H13" s="42">
        <f t="shared" ref="H13:H30" si="0">IFERROR(F13*E13,0)</f>
        <v>50000</v>
      </c>
      <c r="I13" s="62"/>
    </row>
    <row r="14" spans="1:52">
      <c r="B14" s="17">
        <v>105</v>
      </c>
      <c r="C14" s="86" t="str">
        <f>IFERROR(VLOOKUP(B14,상품목록,2,0),"")</f>
        <v>참외</v>
      </c>
      <c r="D14" s="87"/>
      <c r="E14" s="40">
        <f>IFERROR(VLOOKUP(B14,상품목록,4,0),"")</f>
        <v>3400</v>
      </c>
      <c r="F14" s="43">
        <v>10</v>
      </c>
      <c r="G14" s="16" t="str">
        <f>IFERROR(VLOOKUP(B14,상품목록,3,0),"")</f>
        <v>Kg</v>
      </c>
      <c r="H14" s="42">
        <f t="shared" si="0"/>
        <v>34000</v>
      </c>
      <c r="I14" s="62"/>
    </row>
    <row r="15" spans="1:52">
      <c r="B15" s="17"/>
      <c r="C15" s="86" t="str">
        <f>IFERROR(VLOOKUP(B15,상품목록,2,0),"")</f>
        <v/>
      </c>
      <c r="D15" s="87"/>
      <c r="E15" s="40" t="str">
        <f>IFERROR(VLOOKUP(B15,상품목록,4,0),"")</f>
        <v/>
      </c>
      <c r="F15" s="43"/>
      <c r="G15" s="16" t="str">
        <f>IFERROR(VLOOKUP(B15,상품목록,3,0),"")</f>
        <v/>
      </c>
      <c r="H15" s="42">
        <f t="shared" si="0"/>
        <v>0</v>
      </c>
      <c r="I15" s="62"/>
    </row>
    <row r="16" spans="1:52">
      <c r="B16" s="17"/>
      <c r="C16" s="86" t="str">
        <f>IFERROR(VLOOKUP(B16,상품목록,2,0),"")</f>
        <v/>
      </c>
      <c r="D16" s="87"/>
      <c r="E16" s="40" t="str">
        <f>IFERROR(VLOOKUP(B16,상품목록,4,0),"")</f>
        <v/>
      </c>
      <c r="F16" s="43"/>
      <c r="G16" s="16" t="str">
        <f>IFERROR(VLOOKUP(B16,상품목록,3,0),"")</f>
        <v/>
      </c>
      <c r="H16" s="42">
        <f t="shared" si="0"/>
        <v>0</v>
      </c>
      <c r="I16" s="62"/>
    </row>
    <row r="17" spans="2:12">
      <c r="B17" s="17"/>
      <c r="C17" s="86" t="str">
        <f>IFERROR(VLOOKUP(B17,상품목록,2,0),"")</f>
        <v/>
      </c>
      <c r="D17" s="87"/>
      <c r="E17" s="40" t="str">
        <f>IFERROR(VLOOKUP(B17,상품목록,4,0),"")</f>
        <v/>
      </c>
      <c r="F17" s="43"/>
      <c r="G17" s="16" t="str">
        <f>IFERROR(VLOOKUP(B17,상품목록,3,0),"")</f>
        <v/>
      </c>
      <c r="H17" s="42">
        <f t="shared" si="0"/>
        <v>0</v>
      </c>
      <c r="I17" s="62"/>
    </row>
    <row r="18" spans="2:12">
      <c r="B18" s="17"/>
      <c r="C18" s="86" t="str">
        <f>IFERROR(VLOOKUP(B18,상품목록,2,0),"")</f>
        <v/>
      </c>
      <c r="D18" s="87"/>
      <c r="E18" s="40" t="str">
        <f>IFERROR(VLOOKUP(B18,상품목록,4,0),"")</f>
        <v/>
      </c>
      <c r="F18" s="43"/>
      <c r="G18" s="16" t="str">
        <f>IFERROR(VLOOKUP(B18,상품목록,3,0),"")</f>
        <v/>
      </c>
      <c r="H18" s="42">
        <f t="shared" si="0"/>
        <v>0</v>
      </c>
      <c r="I18" s="62"/>
    </row>
    <row r="19" spans="2:12">
      <c r="B19" s="17"/>
      <c r="C19" s="86" t="str">
        <f>IFERROR(VLOOKUP(B19,상품목록,2,0),"")</f>
        <v/>
      </c>
      <c r="D19" s="87"/>
      <c r="E19" s="40" t="str">
        <f>IFERROR(VLOOKUP(B19,상품목록,4,0),"")</f>
        <v/>
      </c>
      <c r="F19" s="43"/>
      <c r="G19" s="16" t="str">
        <f>IFERROR(VLOOKUP(B19,상품목록,3,0),"")</f>
        <v/>
      </c>
      <c r="H19" s="42">
        <f t="shared" si="0"/>
        <v>0</v>
      </c>
      <c r="I19" s="62"/>
    </row>
    <row r="20" spans="2:12">
      <c r="B20" s="17"/>
      <c r="C20" s="86" t="str">
        <f>IFERROR(VLOOKUP(B20,상품목록,2,0),"")</f>
        <v/>
      </c>
      <c r="D20" s="87"/>
      <c r="E20" s="40" t="str">
        <f>IFERROR(VLOOKUP(B20,상품목록,4,0),"")</f>
        <v/>
      </c>
      <c r="F20" s="43"/>
      <c r="G20" s="16" t="str">
        <f>IFERROR(VLOOKUP(B20,상품목록,3,0),"")</f>
        <v/>
      </c>
      <c r="H20" s="42">
        <f t="shared" si="0"/>
        <v>0</v>
      </c>
      <c r="I20" s="62"/>
    </row>
    <row r="21" spans="2:12">
      <c r="B21" s="17"/>
      <c r="C21" s="86" t="str">
        <f>IFERROR(VLOOKUP(B21,상품목록,2,0),"")</f>
        <v/>
      </c>
      <c r="D21" s="87"/>
      <c r="E21" s="40" t="str">
        <f>IFERROR(VLOOKUP(B21,상품목록,4,0),"")</f>
        <v/>
      </c>
      <c r="F21" s="43"/>
      <c r="G21" s="16" t="str">
        <f>IFERROR(VLOOKUP(B21,상품목록,3,0),"")</f>
        <v/>
      </c>
      <c r="H21" s="42">
        <f t="shared" si="0"/>
        <v>0</v>
      </c>
      <c r="I21" s="62"/>
    </row>
    <row r="22" spans="2:12">
      <c r="B22" s="17"/>
      <c r="C22" s="86" t="str">
        <f>IFERROR(VLOOKUP(B22,상품목록,2,0),"")</f>
        <v/>
      </c>
      <c r="D22" s="87"/>
      <c r="E22" s="40" t="str">
        <f>IFERROR(VLOOKUP(B22,상품목록,4,0),"")</f>
        <v/>
      </c>
      <c r="F22" s="43"/>
      <c r="G22" s="16" t="str">
        <f>IFERROR(VLOOKUP(B22,상품목록,3,0),"")</f>
        <v/>
      </c>
      <c r="H22" s="42">
        <f>IFERROR(F22*E22,0)</f>
        <v>0</v>
      </c>
      <c r="I22" s="62"/>
    </row>
    <row r="23" spans="2:12">
      <c r="B23" s="17"/>
      <c r="C23" s="86" t="str">
        <f>IFERROR(VLOOKUP(B23,상품목록,2,0),"")</f>
        <v/>
      </c>
      <c r="D23" s="87"/>
      <c r="E23" s="40" t="str">
        <f>IFERROR(VLOOKUP(B23,상품목록,4,0),"")</f>
        <v/>
      </c>
      <c r="F23" s="43"/>
      <c r="G23" s="16" t="str">
        <f>IFERROR(VLOOKUP(B23,상품목록,3,0),"")</f>
        <v/>
      </c>
      <c r="H23" s="42">
        <f t="shared" si="0"/>
        <v>0</v>
      </c>
      <c r="I23" s="62"/>
    </row>
    <row r="24" spans="2:12">
      <c r="B24" s="17"/>
      <c r="C24" s="86" t="str">
        <f>IFERROR(VLOOKUP(B24,상품목록,2,0),"")</f>
        <v/>
      </c>
      <c r="D24" s="87"/>
      <c r="E24" s="40" t="str">
        <f>IFERROR(VLOOKUP(B24,상품목록,4,0),"")</f>
        <v/>
      </c>
      <c r="F24" s="43"/>
      <c r="G24" s="16" t="str">
        <f>IFERROR(VLOOKUP(B24,상품목록,3,0),"")</f>
        <v/>
      </c>
      <c r="H24" s="42">
        <f t="shared" si="0"/>
        <v>0</v>
      </c>
      <c r="I24" s="62"/>
    </row>
    <row r="25" spans="2:12">
      <c r="B25" s="17"/>
      <c r="C25" s="86" t="str">
        <f>IFERROR(VLOOKUP(B25,상품목록,2,0),"")</f>
        <v/>
      </c>
      <c r="D25" s="87"/>
      <c r="E25" s="40" t="str">
        <f>IFERROR(VLOOKUP(B25,상품목록,4,0),"")</f>
        <v/>
      </c>
      <c r="F25" s="43"/>
      <c r="G25" s="16" t="str">
        <f>IFERROR(VLOOKUP(B25,상품목록,3,0),"")</f>
        <v/>
      </c>
      <c r="H25" s="42">
        <f t="shared" si="0"/>
        <v>0</v>
      </c>
      <c r="I25" s="62"/>
    </row>
    <row r="26" spans="2:12">
      <c r="B26" s="17"/>
      <c r="C26" s="86" t="str">
        <f>IFERROR(VLOOKUP(B26,상품목록,2,0),"")</f>
        <v/>
      </c>
      <c r="D26" s="87"/>
      <c r="E26" s="40" t="str">
        <f>IFERROR(VLOOKUP(B26,상품목록,4,0),"")</f>
        <v/>
      </c>
      <c r="F26" s="43"/>
      <c r="G26" s="16" t="str">
        <f>IFERROR(VLOOKUP(B26,상품목록,3,0),"")</f>
        <v/>
      </c>
      <c r="H26" s="42">
        <f t="shared" si="0"/>
        <v>0</v>
      </c>
      <c r="I26" s="62"/>
    </row>
    <row r="27" spans="2:12">
      <c r="B27" s="17"/>
      <c r="C27" s="86" t="str">
        <f>IFERROR(VLOOKUP(B27,상품목록,2,0),"")</f>
        <v/>
      </c>
      <c r="D27" s="87"/>
      <c r="E27" s="40" t="str">
        <f>IFERROR(VLOOKUP(B27,상품목록,4,0),"")</f>
        <v/>
      </c>
      <c r="F27" s="43"/>
      <c r="G27" s="16" t="str">
        <f>IFERROR(VLOOKUP(B27,상품목록,3,0),"")</f>
        <v/>
      </c>
      <c r="H27" s="42">
        <f t="shared" si="0"/>
        <v>0</v>
      </c>
      <c r="I27" s="62"/>
    </row>
    <row r="28" spans="2:12">
      <c r="B28" s="17"/>
      <c r="C28" s="86" t="str">
        <f>IFERROR(VLOOKUP(B28,상품목록,2,0),"")</f>
        <v/>
      </c>
      <c r="D28" s="87"/>
      <c r="E28" s="40" t="str">
        <f>IFERROR(VLOOKUP(B28,상품목록,4,0),"")</f>
        <v/>
      </c>
      <c r="F28" s="43"/>
      <c r="G28" s="16" t="str">
        <f>IFERROR(VLOOKUP(B28,상품목록,3,0),"")</f>
        <v/>
      </c>
      <c r="H28" s="42">
        <f t="shared" si="0"/>
        <v>0</v>
      </c>
      <c r="I28" s="62"/>
      <c r="J28" s="44"/>
      <c r="K28" s="44"/>
      <c r="L28" s="44"/>
    </row>
    <row r="29" spans="2:12">
      <c r="B29" s="17"/>
      <c r="C29" s="86" t="str">
        <f>IFERROR(VLOOKUP(B29,상품목록,2,0),"")</f>
        <v/>
      </c>
      <c r="D29" s="87"/>
      <c r="E29" s="40" t="str">
        <f>IFERROR(VLOOKUP(B29,상품목록,4,0),"")</f>
        <v/>
      </c>
      <c r="F29" s="43"/>
      <c r="G29" s="16" t="str">
        <f>IFERROR(VLOOKUP(B29,상품목록,3,0),"")</f>
        <v/>
      </c>
      <c r="H29" s="42">
        <f t="shared" si="0"/>
        <v>0</v>
      </c>
      <c r="I29" s="62"/>
      <c r="J29" s="44"/>
      <c r="K29" s="44"/>
      <c r="L29" s="44"/>
    </row>
    <row r="30" spans="2:12">
      <c r="B30" s="17"/>
      <c r="C30" s="86" t="str">
        <f>IFERROR(VLOOKUP(B30,상품목록,2,0),"")</f>
        <v/>
      </c>
      <c r="D30" s="87"/>
      <c r="E30" s="40" t="str">
        <f>IFERROR(VLOOKUP(B30,상품목록,4,0),"")</f>
        <v/>
      </c>
      <c r="F30" s="43"/>
      <c r="G30" s="16" t="str">
        <f>IFERROR(VLOOKUP(B30,상품목록,3,0),"")</f>
        <v/>
      </c>
      <c r="H30" s="42">
        <f t="shared" si="0"/>
        <v>0</v>
      </c>
      <c r="I30" s="62"/>
      <c r="J30" s="44"/>
      <c r="K30" s="44"/>
      <c r="L30" s="44"/>
    </row>
    <row r="31" spans="2:12">
      <c r="H31" s="45"/>
      <c r="I31" s="45"/>
      <c r="J31" s="44"/>
      <c r="K31" s="44"/>
      <c r="L31" s="44"/>
    </row>
    <row r="32" spans="2:12">
      <c r="F32" s="82" t="s">
        <v>30</v>
      </c>
      <c r="G32" s="83"/>
      <c r="H32" s="46">
        <f>SUM(H12:H30)</f>
        <v>209000</v>
      </c>
      <c r="I32" s="45"/>
      <c r="K32" s="44"/>
      <c r="L32" s="44"/>
    </row>
    <row r="33" spans="4:12">
      <c r="F33" s="82" t="s">
        <v>31</v>
      </c>
      <c r="G33" s="83"/>
      <c r="H33" s="46">
        <f>H32*0.1</f>
        <v>20900</v>
      </c>
      <c r="I33" s="45"/>
      <c r="J33" s="44"/>
      <c r="K33" s="44"/>
      <c r="L33" s="44"/>
    </row>
    <row r="34" spans="4:12">
      <c r="F34" s="84" t="s">
        <v>32</v>
      </c>
      <c r="G34" s="84"/>
      <c r="H34" s="47">
        <f>IF(K35=TRUE,0,VLOOKUP(H32,배송요금,3,1))</f>
        <v>0</v>
      </c>
      <c r="I34" s="63"/>
      <c r="J34" s="48" t="s">
        <v>33</v>
      </c>
      <c r="K34" s="44"/>
      <c r="L34" s="44"/>
    </row>
    <row r="35" spans="4:12">
      <c r="F35" s="82" t="s">
        <v>34</v>
      </c>
      <c r="G35" s="83"/>
      <c r="H35" s="46">
        <f>SUM(H32:H34)</f>
        <v>229900</v>
      </c>
      <c r="I35" s="45"/>
      <c r="J35" s="44"/>
      <c r="K35" s="49" t="b">
        <v>1</v>
      </c>
      <c r="L35" s="44"/>
    </row>
    <row r="36" spans="4:12">
      <c r="F36" s="50"/>
      <c r="G36" s="50"/>
      <c r="H36" s="45"/>
      <c r="I36" s="45"/>
      <c r="J36" s="44"/>
      <c r="K36" s="44"/>
      <c r="L36" s="44"/>
    </row>
    <row r="37" spans="4:12" ht="15" thickBot="1">
      <c r="D37" s="51" t="s">
        <v>35</v>
      </c>
      <c r="J37" s="44"/>
      <c r="K37" s="44"/>
      <c r="L37" s="44"/>
    </row>
    <row r="38" spans="4:12">
      <c r="D38" s="52"/>
      <c r="E38" s="53"/>
      <c r="F38" s="53"/>
      <c r="G38" s="53"/>
      <c r="H38" s="54"/>
      <c r="K38" s="44"/>
      <c r="L38" s="44"/>
    </row>
    <row r="39" spans="4:12">
      <c r="D39" s="55"/>
      <c r="E39" s="6" t="s">
        <v>36</v>
      </c>
      <c r="F39" s="85">
        <f>B6+10</f>
        <v>45677</v>
      </c>
      <c r="G39" s="85"/>
      <c r="H39" s="56" t="s">
        <v>37</v>
      </c>
      <c r="J39" s="44"/>
      <c r="K39" s="44"/>
      <c r="L39" s="44"/>
    </row>
    <row r="40" spans="4:12">
      <c r="D40" s="55"/>
      <c r="H40" s="56"/>
      <c r="J40" s="44"/>
      <c r="K40" s="44"/>
      <c r="L40" s="44"/>
    </row>
    <row r="41" spans="4:12" ht="15" thickBot="1">
      <c r="D41" s="57"/>
      <c r="E41" s="58"/>
      <c r="F41" s="58"/>
      <c r="G41" s="58"/>
      <c r="H41" s="59"/>
      <c r="J41" s="44"/>
      <c r="K41" s="44"/>
      <c r="L41" s="44"/>
    </row>
  </sheetData>
  <mergeCells count="32"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F32:G32"/>
    <mergeCell ref="F33:G33"/>
    <mergeCell ref="F34:G34"/>
    <mergeCell ref="F35:G35"/>
    <mergeCell ref="F39:G39"/>
    <mergeCell ref="E10:G10"/>
    <mergeCell ref="B5:C5"/>
    <mergeCell ref="D5:D8"/>
    <mergeCell ref="F7:H7"/>
    <mergeCell ref="F8:H8"/>
    <mergeCell ref="B6:C6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 B12:B30" xr:uid="{00000000-0002-0000-0100-000000000000}">
      <formula1>상품번호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 altText="회원할인_x000a_">
                <anchor moveWithCells="1">
                  <from>
                    <xdr:col>9</xdr:col>
                    <xdr:colOff>0</xdr:colOff>
                    <xdr:row>34</xdr:row>
                    <xdr:rowOff>0</xdr:rowOff>
                  </from>
                  <to>
                    <xdr:col>10</xdr:col>
                    <xdr:colOff>0</xdr:colOff>
                    <xdr:row>35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 macro="[0]!새로작성">
                <anchor moveWithCells="1" siz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35FF-0D5C-414D-BF39-5F5053BDF2E8}">
  <dimension ref="A1:F5"/>
  <sheetViews>
    <sheetView workbookViewId="0">
      <selection activeCell="F4" sqref="F4"/>
    </sheetView>
  </sheetViews>
  <sheetFormatPr defaultRowHeight="17.399999999999999"/>
  <cols>
    <col min="5" max="5" width="15.5" customWidth="1"/>
  </cols>
  <sheetData>
    <row r="1" spans="1:6">
      <c r="A1" t="s">
        <v>38</v>
      </c>
      <c r="B1" t="s">
        <v>39</v>
      </c>
      <c r="C1" t="s">
        <v>40</v>
      </c>
    </row>
    <row r="2" spans="1:6">
      <c r="A2">
        <v>10101</v>
      </c>
      <c r="B2" t="s">
        <v>41</v>
      </c>
      <c r="C2" t="s">
        <v>45</v>
      </c>
      <c r="D2" s="66" t="s">
        <v>38</v>
      </c>
      <c r="E2" s="66">
        <v>10102</v>
      </c>
    </row>
    <row r="3" spans="1:6">
      <c r="A3">
        <v>10102</v>
      </c>
      <c r="B3" t="s">
        <v>42</v>
      </c>
      <c r="C3" t="s">
        <v>46</v>
      </c>
      <c r="D3" s="66" t="s">
        <v>39</v>
      </c>
      <c r="E3" s="66" t="str">
        <f>VLOOKUP(E2,A2:$C$5,2,0)</f>
        <v>김이번</v>
      </c>
    </row>
    <row r="4" spans="1:6">
      <c r="A4">
        <v>10103</v>
      </c>
      <c r="B4" t="s">
        <v>43</v>
      </c>
      <c r="C4" t="s">
        <v>45</v>
      </c>
      <c r="D4" s="66" t="s">
        <v>40</v>
      </c>
      <c r="E4" s="66" t="str">
        <f>VLOOKUP(E2,A2:$C$5,3,0)</f>
        <v>양천</v>
      </c>
      <c r="F4" t="str">
        <f>IFERROR(INDEX(B2:B5,MATCH(E2,A2:A5,0)),"")</f>
        <v>김이번</v>
      </c>
    </row>
    <row r="5" spans="1:6">
      <c r="A5">
        <v>10104</v>
      </c>
      <c r="B5" t="s">
        <v>44</v>
      </c>
      <c r="C5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상품목록 및 배송요금</vt:lpstr>
      <vt:lpstr>견적서</vt:lpstr>
      <vt:lpstr>Sheet1</vt:lpstr>
      <vt:lpstr>배송요금</vt:lpstr>
      <vt:lpstr>상품목록</vt:lpstr>
      <vt:lpstr>상품번호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AI</cp:lastModifiedBy>
  <cp:revision/>
  <dcterms:created xsi:type="dcterms:W3CDTF">2014-01-15T03:56:14Z</dcterms:created>
  <dcterms:modified xsi:type="dcterms:W3CDTF">2025-03-25T03:09:43Z</dcterms:modified>
  <cp:category/>
  <cp:contentStatus/>
</cp:coreProperties>
</file>