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30517 조하영(비즈니스엑셀)\"/>
    </mc:Choice>
  </mc:AlternateContent>
  <xr:revisionPtr revIDLastSave="0" documentId="13_ncr:1_{D0E7FD78-40F4-44CD-97A3-B81302054C7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명">'상품목록 및 배송요금'!$C$5:$C$14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6" l="1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12" i="6"/>
  <c r="E12" i="6"/>
  <c r="G13" i="6" l="1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12" i="6"/>
  <c r="E13" i="6"/>
  <c r="E14" i="6"/>
  <c r="H14" i="6" s="1"/>
  <c r="E15" i="6"/>
  <c r="H15" i="6" s="1"/>
  <c r="E16" i="6"/>
  <c r="H16" i="6" s="1"/>
  <c r="E17" i="6"/>
  <c r="H17" i="6" s="1"/>
  <c r="E18" i="6"/>
  <c r="H18" i="6" s="1"/>
  <c r="E19" i="6"/>
  <c r="H19" i="6" s="1"/>
  <c r="E20" i="6"/>
  <c r="H20" i="6" s="1"/>
  <c r="E21" i="6"/>
  <c r="H21" i="6" s="1"/>
  <c r="E22" i="6"/>
  <c r="H22" i="6" s="1"/>
  <c r="E23" i="6"/>
  <c r="H23" i="6" s="1"/>
  <c r="E24" i="6"/>
  <c r="H24" i="6" s="1"/>
  <c r="E25" i="6"/>
  <c r="H25" i="6" s="1"/>
  <c r="E26" i="6"/>
  <c r="H26" i="6" s="1"/>
  <c r="E27" i="6"/>
  <c r="H27" i="6" s="1"/>
  <c r="E28" i="6"/>
  <c r="H28" i="6" s="1"/>
  <c r="E29" i="6"/>
  <c r="H29" i="6" s="1"/>
  <c r="E30" i="6"/>
  <c r="H30" i="6" s="1"/>
  <c r="H32" i="6" l="1"/>
  <c r="H12" i="6"/>
  <c r="H33" i="6" l="1"/>
  <c r="H34" i="6"/>
  <c r="H35" i="6" l="1"/>
  <c r="E10" i="6" s="1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<sst xmlns="http://schemas.openxmlformats.org/spreadsheetml/2006/main" count="59" uniqueCount="50">
  <si>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</si>
  <si>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</si>
  <si>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</si>
  <si>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</si>
  <si>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</si>
  <si>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</si>
  <si>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</si>
  <si>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</si>
  <si>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</si>
  <si>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</si>
  <si>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</si>
  <si>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</si>
  <si>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</si>
  <si>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</si>
  <si>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</si>
  <si>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</si>
  <si>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</si>
  <si>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</si>
  <si>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</si>
  <si>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</si>
  <si>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</si>
  <si>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</si>
  <si>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</si>
  <si>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</si>
  <si>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</si>
  <si>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</si>
  <si>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</si>
  <si>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</si>
  <si>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</si>
  <si>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</si>
  <si>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</si>
  <si>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</si>
  <si>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</si>
  <si>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</si>
  <si>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</si>
  <si>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</si>
  <si>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</si>
  <si>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</si>
  <si>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</si>
  <si>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</si>
  <si>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121-00-0000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</si>
  <si>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</si>
  <si>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</si>
  <si>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</si>
  <si>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</si>
  <si>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</si>
  <si>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</si>
  <si>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</si>
  <si>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</si>
  <si>
    <t>경향학원 귀하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</si>
</sst>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0" formatCode="[DBNum4][$-412]General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  <font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80" fontId="16" fillId="6" borderId="27" xfId="0" applyNumberFormat="1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179" fontId="11" fillId="0" borderId="5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35" lockText="1" noThreeD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7620</xdr:rowOff>
    </xdr:from>
    <xdr:to>
      <xdr:col>7</xdr:col>
      <xdr:colOff>1272540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68680" y="7620"/>
          <a:ext cx="5059680" cy="678180"/>
        </a:xfrm>
        <a:prstGeom prst="round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ko-KR" sz="3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r>
            <a:rPr lang="ko-KR" altLang="en-US" sz="3000"/>
            <a:t>견적서♣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236220</xdr:colOff>
          <xdr:row>33</xdr:row>
          <xdr:rowOff>167640</xdr:rowOff>
        </xdr:from>
        <xdr:to>
          <xdr:col>10</xdr:col>
          <xdr:colOff>0</xdr:colOff>
          <xdr:row>35</xdr:row>
          <xdr:rowOff>60960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5</xdr:row>
          <xdr:rowOff>7620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새로작성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F8" sqref="F8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Z41"/>
  <sheetViews>
    <sheetView tabSelected="1" topLeftCell="A10" zoomScaleNormal="100" workbookViewId="0">
      <selection activeCell="C13" sqref="C13:D13"/>
    </sheetView>
  </sheetViews>
  <sheetFormatPr defaultRowHeight="14.4"/>
  <cols>
    <col min="1" max="1" width="2.69921875" style="6" customWidth="1"/>
    <col min="2" max="2" width="9" style="6" bestFit="1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1" t="s">
        <v>49</v>
      </c>
      <c r="C5" s="82"/>
      <c r="D5" s="83" t="s">
        <v>38</v>
      </c>
      <c r="E5" s="9" t="s">
        <v>39</v>
      </c>
      <c r="F5" s="71" t="s">
        <v>40</v>
      </c>
      <c r="G5" s="72"/>
      <c r="H5" s="73"/>
      <c r="I5" s="60"/>
    </row>
    <row r="6" spans="1:52" ht="31.2">
      <c r="B6" s="92">
        <v>45667</v>
      </c>
      <c r="C6" s="93"/>
      <c r="D6" s="84"/>
      <c r="E6" s="10" t="s">
        <v>41</v>
      </c>
      <c r="F6" s="11" t="s">
        <v>44</v>
      </c>
      <c r="G6" s="11" t="s">
        <v>45</v>
      </c>
      <c r="H6" s="12" t="s">
        <v>46</v>
      </c>
      <c r="I6" s="61"/>
    </row>
    <row r="7" spans="1:52" ht="16.5" customHeight="1">
      <c r="B7" s="13"/>
      <c r="C7" s="13"/>
      <c r="D7" s="84"/>
      <c r="E7" s="11" t="s">
        <v>42</v>
      </c>
      <c r="F7" s="86" t="s">
        <v>47</v>
      </c>
      <c r="G7" s="87"/>
      <c r="H7" s="88"/>
      <c r="I7" s="61"/>
    </row>
    <row r="8" spans="1:52" ht="16.5" customHeight="1" thickBot="1">
      <c r="B8" s="14"/>
      <c r="C8" s="14"/>
      <c r="D8" s="85"/>
      <c r="E8" s="21" t="s">
        <v>43</v>
      </c>
      <c r="F8" s="89" t="s">
        <v>48</v>
      </c>
      <c r="G8" s="90"/>
      <c r="H8" s="91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80">
        <f>H35</f>
        <v>681340</v>
      </c>
      <c r="F10" s="80"/>
      <c r="G10" s="80"/>
      <c r="H10" s="38" t="s">
        <v>25</v>
      </c>
    </row>
    <row r="11" spans="1:52" ht="18" customHeight="1">
      <c r="B11" s="39" t="s">
        <v>26</v>
      </c>
      <c r="C11" s="74" t="s">
        <v>3</v>
      </c>
      <c r="D11" s="75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101</v>
      </c>
      <c r="C12" s="69" t="str">
        <f>IFERROR(INDEX(상품명,MATCH(B12,상품번호,0)),"")</f>
        <v>부사</v>
      </c>
      <c r="D12" s="70"/>
      <c r="E12" s="40">
        <f>IFERROR(VLOOKUP(B12,상품목록,4,0),"")</f>
        <v>60000</v>
      </c>
      <c r="F12" s="41">
        <v>3</v>
      </c>
      <c r="G12" s="16" t="str">
        <f t="shared" ref="G12:G30" si="0">IFERROR(VLOOKUP(B12,상품목록,3,0),"")</f>
        <v>Box</v>
      </c>
      <c r="H12" s="42">
        <f>IFERROR(E12*F12,0)</f>
        <v>180000</v>
      </c>
      <c r="I12" s="62"/>
    </row>
    <row r="13" spans="1:52">
      <c r="B13" s="17">
        <v>102</v>
      </c>
      <c r="C13" s="69" t="str">
        <f>IFERROR(INDEX(상품명,MATCH(B13,상품번호,0)),"")</f>
        <v>토마토</v>
      </c>
      <c r="D13" s="70"/>
      <c r="E13" s="40">
        <f t="shared" ref="E12:E30" si="1">IFERROR(VLOOKUP(B13,상품목록,4,0),"")</f>
        <v>1500</v>
      </c>
      <c r="F13" s="41">
        <v>3</v>
      </c>
      <c r="G13" s="16" t="str">
        <f t="shared" si="0"/>
        <v>Kg</v>
      </c>
      <c r="H13" s="42">
        <f>IFERROR(E13*F13,0)</f>
        <v>4500</v>
      </c>
      <c r="I13" s="62"/>
    </row>
    <row r="14" spans="1:52">
      <c r="B14" s="17">
        <v>103</v>
      </c>
      <c r="C14" s="69" t="str">
        <f>IFERROR(INDEX(상품명,MATCH(B14,상품번호,0)),"")</f>
        <v>수박</v>
      </c>
      <c r="D14" s="70"/>
      <c r="E14" s="40">
        <f t="shared" si="1"/>
        <v>12500</v>
      </c>
      <c r="F14" s="43">
        <v>2</v>
      </c>
      <c r="G14" s="16" t="str">
        <f t="shared" si="0"/>
        <v>개당</v>
      </c>
      <c r="H14" s="42">
        <f t="shared" ref="H13:H30" si="2">IFERROR(E14*F14,0)</f>
        <v>25000</v>
      </c>
      <c r="I14" s="62"/>
    </row>
    <row r="15" spans="1:52">
      <c r="B15" s="17">
        <v>104</v>
      </c>
      <c r="C15" s="69" t="str">
        <f>IFERROR(INDEX(상품명,MATCH(B15,상품번호,0)),"")</f>
        <v>딸기</v>
      </c>
      <c r="D15" s="70"/>
      <c r="E15" s="40">
        <f t="shared" si="1"/>
        <v>5000</v>
      </c>
      <c r="F15" s="43">
        <v>4</v>
      </c>
      <c r="G15" s="16" t="str">
        <f t="shared" si="0"/>
        <v>Kg</v>
      </c>
      <c r="H15" s="42">
        <f t="shared" si="2"/>
        <v>20000</v>
      </c>
      <c r="I15" s="62"/>
    </row>
    <row r="16" spans="1:52">
      <c r="B16" s="17">
        <v>105</v>
      </c>
      <c r="C16" s="69" t="str">
        <f>IFERROR(INDEX(상품명,MATCH(B16,상품번호,0)),"")</f>
        <v>참외</v>
      </c>
      <c r="D16" s="70"/>
      <c r="E16" s="40">
        <f t="shared" si="1"/>
        <v>3400</v>
      </c>
      <c r="F16" s="43">
        <v>6</v>
      </c>
      <c r="G16" s="16" t="str">
        <f t="shared" si="0"/>
        <v>Kg</v>
      </c>
      <c r="H16" s="42">
        <f t="shared" si="2"/>
        <v>20400</v>
      </c>
      <c r="I16" s="62"/>
    </row>
    <row r="17" spans="2:12">
      <c r="B17" s="17">
        <v>106</v>
      </c>
      <c r="C17" s="69" t="str">
        <f>IFERROR(INDEX(상품명,MATCH(B17,상품번호,0)),"")</f>
        <v>메론</v>
      </c>
      <c r="D17" s="70"/>
      <c r="E17" s="40">
        <f t="shared" si="1"/>
        <v>1800</v>
      </c>
      <c r="F17" s="43">
        <v>1</v>
      </c>
      <c r="G17" s="16" t="str">
        <f t="shared" si="0"/>
        <v>Kg</v>
      </c>
      <c r="H17" s="42">
        <f t="shared" si="2"/>
        <v>1800</v>
      </c>
      <c r="I17" s="62"/>
    </row>
    <row r="18" spans="2:12">
      <c r="B18" s="17">
        <v>107</v>
      </c>
      <c r="C18" s="69" t="str">
        <f>IFERROR(INDEX(상품명,MATCH(B18,상품번호,0)),"")</f>
        <v>양파</v>
      </c>
      <c r="D18" s="70"/>
      <c r="E18" s="40">
        <f t="shared" si="1"/>
        <v>800</v>
      </c>
      <c r="F18" s="43">
        <v>2</v>
      </c>
      <c r="G18" s="16" t="str">
        <f t="shared" si="0"/>
        <v>Kg</v>
      </c>
      <c r="H18" s="42">
        <f t="shared" si="2"/>
        <v>1600</v>
      </c>
      <c r="I18" s="62"/>
    </row>
    <row r="19" spans="2:12">
      <c r="B19" s="17">
        <v>108</v>
      </c>
      <c r="C19" s="69" t="str">
        <f>IFERROR(INDEX(상품명,MATCH(B19,상품번호,0)),"")</f>
        <v>버섯</v>
      </c>
      <c r="D19" s="70"/>
      <c r="E19" s="40">
        <f t="shared" si="1"/>
        <v>60000</v>
      </c>
      <c r="F19" s="43">
        <v>6</v>
      </c>
      <c r="G19" s="16" t="str">
        <f t="shared" si="0"/>
        <v>Box</v>
      </c>
      <c r="H19" s="42">
        <f t="shared" si="2"/>
        <v>360000</v>
      </c>
      <c r="I19" s="62"/>
    </row>
    <row r="20" spans="2:12">
      <c r="B20" s="17">
        <v>109</v>
      </c>
      <c r="C20" s="69" t="str">
        <f>IFERROR(INDEX(상품명,MATCH(B20,상품번호,0)),"")</f>
        <v>감자</v>
      </c>
      <c r="D20" s="70"/>
      <c r="E20" s="40">
        <f t="shared" si="1"/>
        <v>980</v>
      </c>
      <c r="F20" s="43">
        <v>2</v>
      </c>
      <c r="G20" s="16" t="str">
        <f t="shared" si="0"/>
        <v>Kg</v>
      </c>
      <c r="H20" s="42">
        <f t="shared" si="2"/>
        <v>1960</v>
      </c>
      <c r="I20" s="62"/>
    </row>
    <row r="21" spans="2:12">
      <c r="B21" s="17">
        <v>110</v>
      </c>
      <c r="C21" s="69" t="str">
        <f>IFERROR(INDEX(상품명,MATCH(B21,상품번호,0)),"")</f>
        <v>고구마</v>
      </c>
      <c r="D21" s="70"/>
      <c r="E21" s="40">
        <f t="shared" si="1"/>
        <v>1380</v>
      </c>
      <c r="F21" s="43">
        <v>3</v>
      </c>
      <c r="G21" s="16" t="str">
        <f t="shared" si="0"/>
        <v>Kg</v>
      </c>
      <c r="H21" s="42">
        <f t="shared" si="2"/>
        <v>4140</v>
      </c>
      <c r="I21" s="62"/>
    </row>
    <row r="22" spans="2:12">
      <c r="B22" s="17"/>
      <c r="C22" s="69" t="str">
        <f>IFERROR(INDEX(상품명,MATCH(B22,상품번호,0)),"")</f>
        <v/>
      </c>
      <c r="D22" s="70"/>
      <c r="E22" s="40" t="str">
        <f t="shared" si="1"/>
        <v/>
      </c>
      <c r="F22" s="43"/>
      <c r="G22" s="16" t="str">
        <f t="shared" si="0"/>
        <v/>
      </c>
      <c r="H22" s="42">
        <f t="shared" si="2"/>
        <v>0</v>
      </c>
      <c r="I22" s="62"/>
    </row>
    <row r="23" spans="2:12">
      <c r="B23" s="17"/>
      <c r="C23" s="69" t="str">
        <f>IFERROR(INDEX(상품명,MATCH(B23,상품번호,0)),"")</f>
        <v/>
      </c>
      <c r="D23" s="70"/>
      <c r="E23" s="40" t="str">
        <f t="shared" si="1"/>
        <v/>
      </c>
      <c r="F23" s="43"/>
      <c r="G23" s="16" t="str">
        <f t="shared" si="0"/>
        <v/>
      </c>
      <c r="H23" s="42">
        <f t="shared" si="2"/>
        <v>0</v>
      </c>
      <c r="I23" s="62"/>
    </row>
    <row r="24" spans="2:12">
      <c r="B24" s="17"/>
      <c r="C24" s="69" t="str">
        <f>IFERROR(INDEX(상품명,MATCH(B24,상품번호,0)),"")</f>
        <v/>
      </c>
      <c r="D24" s="70"/>
      <c r="E24" s="40" t="str">
        <f t="shared" si="1"/>
        <v/>
      </c>
      <c r="F24" s="43"/>
      <c r="G24" s="16" t="str">
        <f t="shared" si="0"/>
        <v/>
      </c>
      <c r="H24" s="42">
        <f t="shared" si="2"/>
        <v>0</v>
      </c>
      <c r="I24" s="62"/>
    </row>
    <row r="25" spans="2:12">
      <c r="B25" s="17"/>
      <c r="C25" s="69" t="str">
        <f>IFERROR(INDEX(상품명,MATCH(B25,상품번호,0)),"")</f>
        <v/>
      </c>
      <c r="D25" s="70"/>
      <c r="E25" s="40" t="str">
        <f t="shared" si="1"/>
        <v/>
      </c>
      <c r="F25" s="43"/>
      <c r="G25" s="16" t="str">
        <f t="shared" si="0"/>
        <v/>
      </c>
      <c r="H25" s="42">
        <f t="shared" si="2"/>
        <v>0</v>
      </c>
      <c r="I25" s="62"/>
    </row>
    <row r="26" spans="2:12">
      <c r="B26" s="17"/>
      <c r="C26" s="69" t="str">
        <f>IFERROR(INDEX(상품명,MATCH(B26,상품번호,0)),"")</f>
        <v/>
      </c>
      <c r="D26" s="70"/>
      <c r="E26" s="40" t="str">
        <f t="shared" si="1"/>
        <v/>
      </c>
      <c r="F26" s="43"/>
      <c r="G26" s="16" t="str">
        <f t="shared" si="0"/>
        <v/>
      </c>
      <c r="H26" s="42">
        <f t="shared" si="2"/>
        <v>0</v>
      </c>
      <c r="I26" s="62"/>
    </row>
    <row r="27" spans="2:12">
      <c r="B27" s="17"/>
      <c r="C27" s="69" t="str">
        <f>IFERROR(INDEX(상품명,MATCH(B27,상품번호,0)),"")</f>
        <v/>
      </c>
      <c r="D27" s="70"/>
      <c r="E27" s="40" t="str">
        <f t="shared" si="1"/>
        <v/>
      </c>
      <c r="F27" s="43"/>
      <c r="G27" s="16" t="str">
        <f t="shared" si="0"/>
        <v/>
      </c>
      <c r="H27" s="42">
        <f t="shared" si="2"/>
        <v>0</v>
      </c>
      <c r="I27" s="62"/>
    </row>
    <row r="28" spans="2:12">
      <c r="B28" s="17"/>
      <c r="C28" s="69" t="str">
        <f>IFERROR(INDEX(상품명,MATCH(B28,상품번호,0)),"")</f>
        <v/>
      </c>
      <c r="D28" s="70"/>
      <c r="E28" s="40" t="str">
        <f t="shared" si="1"/>
        <v/>
      </c>
      <c r="F28" s="43"/>
      <c r="G28" s="16" t="str">
        <f t="shared" si="0"/>
        <v/>
      </c>
      <c r="H28" s="42">
        <f t="shared" si="2"/>
        <v>0</v>
      </c>
      <c r="I28" s="62"/>
      <c r="J28" s="44"/>
      <c r="K28" s="44"/>
      <c r="L28" s="44"/>
    </row>
    <row r="29" spans="2:12">
      <c r="B29" s="17"/>
      <c r="C29" s="69" t="str">
        <f>IFERROR(INDEX(상품명,MATCH(B29,상품번호,0)),"")</f>
        <v/>
      </c>
      <c r="D29" s="70"/>
      <c r="E29" s="40" t="str">
        <f t="shared" si="1"/>
        <v/>
      </c>
      <c r="F29" s="43"/>
      <c r="G29" s="16" t="str">
        <f t="shared" si="0"/>
        <v/>
      </c>
      <c r="H29" s="42">
        <f t="shared" si="2"/>
        <v>0</v>
      </c>
      <c r="I29" s="62"/>
      <c r="J29" s="44"/>
      <c r="K29" s="44"/>
      <c r="L29" s="44"/>
    </row>
    <row r="30" spans="2:12">
      <c r="B30" s="17"/>
      <c r="C30" s="69" t="str">
        <f>IFERROR(INDEX(상품명,MATCH(B30,상품번호,0)),"")</f>
        <v/>
      </c>
      <c r="D30" s="70"/>
      <c r="E30" s="40" t="str">
        <f t="shared" si="1"/>
        <v/>
      </c>
      <c r="F30" s="43"/>
      <c r="G30" s="16" t="str">
        <f t="shared" si="0"/>
        <v/>
      </c>
      <c r="H30" s="42">
        <f t="shared" si="2"/>
        <v>0</v>
      </c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6" t="s">
        <v>30</v>
      </c>
      <c r="G32" s="77"/>
      <c r="H32" s="46">
        <f>SUM(H12:H30)</f>
        <v>619400</v>
      </c>
      <c r="I32" s="45"/>
      <c r="K32" s="44"/>
      <c r="L32" s="44"/>
    </row>
    <row r="33" spans="4:12">
      <c r="F33" s="76" t="s">
        <v>31</v>
      </c>
      <c r="G33" s="77"/>
      <c r="H33" s="46">
        <f>H32*0.1</f>
        <v>61940</v>
      </c>
      <c r="I33" s="45"/>
      <c r="J33" s="44"/>
      <c r="K33" s="44"/>
      <c r="L33" s="44"/>
    </row>
    <row r="34" spans="4:12">
      <c r="F34" s="78" t="s">
        <v>32</v>
      </c>
      <c r="G34" s="78"/>
      <c r="H34" s="47">
        <f>IF(K35=TRUE,0,VLOOKUP(H32,배송요금,3,1))</f>
        <v>0</v>
      </c>
      <c r="I34" s="63"/>
      <c r="J34" s="48" t="s">
        <v>33</v>
      </c>
      <c r="K34" s="44"/>
      <c r="L34" s="44"/>
    </row>
    <row r="35" spans="4:12">
      <c r="F35" s="76" t="s">
        <v>34</v>
      </c>
      <c r="G35" s="77"/>
      <c r="H35" s="46">
        <f>SUM(H32:H34)</f>
        <v>681340</v>
      </c>
      <c r="I35" s="45"/>
      <c r="J35" s="44"/>
      <c r="K35" s="49" t="b">
        <v>0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79"/>
      <c r="G39" s="79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8</xdr:col>
                    <xdr:colOff>236220</xdr:colOff>
                    <xdr:row>33</xdr:row>
                    <xdr:rowOff>167640</xdr:rowOff>
                  </from>
                  <to>
                    <xdr:col>10</xdr:col>
                    <xdr:colOff>0</xdr:colOff>
                    <xdr:row>35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Button 7">
              <controlPr defaultSize="0" print="0" autoFill="0" autoPict="0" macro="[0]!새로작성">
                <anchor moveWithCells="1" sizeWithCells="1">
                  <from>
                    <xdr:col>9</xdr:col>
                    <xdr:colOff>15240</xdr:colOff>
                    <xdr:row>5</xdr:row>
                    <xdr:rowOff>7620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상품목록 및 배송요금</vt:lpstr>
      <vt:lpstr>견적서</vt:lpstr>
      <vt:lpstr>배송요금</vt:lpstr>
      <vt:lpstr>상품명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AI</cp:lastModifiedBy>
  <cp:revision/>
  <dcterms:created xsi:type="dcterms:W3CDTF">2014-01-15T03:56:14Z</dcterms:created>
  <dcterms:modified xsi:type="dcterms:W3CDTF">2025-03-31T06:06:27Z</dcterms:modified>
  <cp:category/>
  <cp:contentStatus/>
</cp:coreProperties>
</file>