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g\Desktop\Cargill_Exercise\"/>
    </mc:Choice>
  </mc:AlternateContent>
  <xr:revisionPtr revIDLastSave="0" documentId="13_ncr:1_{89FA2A5B-A7F2-4283-B70B-E433C826BAB5}" xr6:coauthVersionLast="47" xr6:coauthVersionMax="47" xr10:uidLastSave="{00000000-0000-0000-0000-000000000000}"/>
  <bookViews>
    <workbookView xWindow="3765" yWindow="6285" windowWidth="28800" windowHeight="15435" xr2:uid="{539DDAE7-A32D-46ED-8209-0A4F0FBA06F7}"/>
  </bookViews>
  <sheets>
    <sheet name="Exte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1" l="1"/>
  <c r="X6" i="1"/>
  <c r="L16" i="1"/>
  <c r="K16" i="1"/>
  <c r="L15" i="1"/>
  <c r="L13" i="1"/>
  <c r="K13" i="1"/>
  <c r="L12" i="1"/>
  <c r="K12" i="1"/>
  <c r="L11" i="1"/>
  <c r="K11" i="1"/>
  <c r="J11" i="1"/>
  <c r="L10" i="1"/>
  <c r="K10" i="1"/>
  <c r="J10" i="1"/>
  <c r="K9" i="1"/>
  <c r="L8" i="1"/>
  <c r="K8" i="1"/>
  <c r="J8" i="1"/>
  <c r="L7" i="1"/>
  <c r="K7" i="1"/>
  <c r="J7" i="1"/>
  <c r="L6" i="1"/>
  <c r="K6" i="1"/>
</calcChain>
</file>

<file path=xl/sharedStrings.xml><?xml version="1.0" encoding="utf-8"?>
<sst xmlns="http://schemas.openxmlformats.org/spreadsheetml/2006/main" count="169" uniqueCount="44">
  <si>
    <t>Comprehensive Table</t>
  </si>
  <si>
    <t>think about how I can have a performance map (heat map)</t>
  </si>
  <si>
    <t>performance</t>
  </si>
  <si>
    <t>base oil</t>
  </si>
  <si>
    <t>Lignin Sulfonate</t>
  </si>
  <si>
    <t>Veg oil Emulsifiers</t>
  </si>
  <si>
    <t>Aqueous layer, %</t>
  </si>
  <si>
    <t>Coalescence (Y/N)</t>
  </si>
  <si>
    <t>coagulation (Y/N)</t>
  </si>
  <si>
    <t>Break (Y/N)</t>
  </si>
  <si>
    <t>Base oil 1</t>
  </si>
  <si>
    <t>Base oil 2</t>
  </si>
  <si>
    <t>LS</t>
  </si>
  <si>
    <t>JMSP</t>
  </si>
  <si>
    <t>ESP</t>
  </si>
  <si>
    <t>CO5</t>
  </si>
  <si>
    <t>TeginOV</t>
  </si>
  <si>
    <t>2 H</t>
  </si>
  <si>
    <t>Day 1</t>
  </si>
  <si>
    <t>Day 2</t>
  </si>
  <si>
    <t>2H</t>
  </si>
  <si>
    <t>Y</t>
  </si>
  <si>
    <t>N</t>
  </si>
  <si>
    <t>NA</t>
  </si>
  <si>
    <r>
      <t>Row 2</t>
    </r>
    <r>
      <rPr>
        <sz val="11"/>
        <color theme="1"/>
        <rFont val="Calibri"/>
        <family val="2"/>
        <scheme val="minor"/>
      </rPr>
      <t xml:space="preserve">, containing 2.5% LS and 1.5% JMSP, was identified as the </t>
    </r>
    <r>
      <rPr>
        <b/>
        <sz val="11"/>
        <color theme="1"/>
        <rFont val="Calibri"/>
        <family val="2"/>
        <scheme val="minor"/>
      </rPr>
      <t>least stable emulsion</t>
    </r>
    <r>
      <rPr>
        <sz val="11"/>
        <color theme="1"/>
        <rFont val="Calibri"/>
        <family val="2"/>
        <scheme val="minor"/>
      </rPr>
      <t xml:space="preserve"> with the highest aqueous layer percentages across all time points (2H, Day 1, Day 2) and the most occurrences of "Y" (indicating instability).</t>
    </r>
  </si>
  <si>
    <t>LS appears in various concentrations across multiple rows, allowing us to assess its impact on stability.</t>
  </si>
  <si>
    <t>ey Observations about LS:</t>
  </si>
  <si>
    <t>o compare the performance of all emulsifiers (LS, JMSP, ESP, CO5, and TeginOV), we can analyze how each emulsifier impacts emulsion stability, particularly focusing on two key metrics:</t>
  </si>
  <si>
    <r>
      <t>1. Average Aqueous Layer Percentage</t>
    </r>
    <r>
      <rPr>
        <sz val="11"/>
        <color theme="1"/>
        <rFont val="Calibri"/>
        <family val="2"/>
        <scheme val="minor"/>
      </rPr>
      <t>: Lower values indicate better stability.</t>
    </r>
  </si>
  <si>
    <r>
      <t>2. N Count</t>
    </r>
    <r>
      <rPr>
        <sz val="11"/>
        <color theme="1"/>
        <rFont val="Calibri"/>
        <family val="2"/>
        <scheme val="minor"/>
      </rPr>
      <t>: Higher values indicate better performance, as "N" represents stable emulsions.</t>
    </r>
  </si>
  <si>
    <r>
      <t xml:space="preserve">The </t>
    </r>
    <r>
      <rPr>
        <b/>
        <sz val="11"/>
        <color theme="1"/>
        <rFont val="Calibri"/>
        <family val="2"/>
        <scheme val="minor"/>
      </rPr>
      <t>Overall Stability Rank</t>
    </r>
    <r>
      <rPr>
        <sz val="11"/>
        <color theme="1"/>
        <rFont val="Calibri"/>
        <family val="2"/>
        <scheme val="minor"/>
      </rPr>
      <t xml:space="preserve"> was calculated using a combination of two key factors:</t>
    </r>
  </si>
  <si>
    <r>
      <t>1. Average Aqueous Layer Percentage</t>
    </r>
    <r>
      <rPr>
        <sz val="11"/>
        <color theme="1"/>
        <rFont val="Calibri"/>
        <family val="2"/>
        <scheme val="minor"/>
      </rPr>
      <t>: Lower percentages indicate better emulsion stability, so emulsions with lower values were ranked higher.</t>
    </r>
  </si>
  <si>
    <r>
      <t>2. N Count</t>
    </r>
    <r>
      <rPr>
        <sz val="11"/>
        <color theme="1"/>
        <rFont val="Calibri"/>
        <family val="2"/>
        <scheme val="minor"/>
      </rPr>
      <t>: The number of "N" values, where "N" indicates a stable emulsion across different stability metrics (Break, Coagulation, and Coalescence). Emulsions with more "N" values were considered more stable and ranked higher.</t>
    </r>
  </si>
  <si>
    <t>Formula for Overall Stability Rank:</t>
  </si>
  <si>
    <t>The overall rank was calculated by summing two components:</t>
  </si>
  <si>
    <r>
      <t xml:space="preserve">The rank of the </t>
    </r>
    <r>
      <rPr>
        <b/>
        <sz val="11"/>
        <color theme="1"/>
        <rFont val="Calibri"/>
        <family val="2"/>
        <scheme val="minor"/>
      </rPr>
      <t>average aqueous layer percentage</t>
    </r>
    <r>
      <rPr>
        <sz val="11"/>
        <color theme="1"/>
        <rFont val="Calibri"/>
        <family val="2"/>
        <scheme val="minor"/>
      </rPr>
      <t xml:space="preserve"> (lower values were ranked higher).</t>
    </r>
  </si>
  <si>
    <r>
      <t xml:space="preserve">The rank of the </t>
    </r>
    <r>
      <rPr>
        <b/>
        <sz val="11"/>
        <color theme="1"/>
        <rFont val="Calibri"/>
        <family val="2"/>
        <scheme val="minor"/>
      </rPr>
      <t>N count</t>
    </r>
    <r>
      <rPr>
        <sz val="11"/>
        <color theme="1"/>
        <rFont val="Calibri"/>
        <family val="2"/>
        <scheme val="minor"/>
      </rPr>
      <t>, but in reverse order (higher "N" counts were ranked higher).</t>
    </r>
  </si>
  <si>
    <t>Specifically, the calculation was done as follows:</t>
  </si>
  <si>
    <r>
      <t>Aqueous Layer Rank</t>
    </r>
    <r>
      <rPr>
        <sz val="11"/>
        <color theme="1"/>
        <rFont val="Calibri"/>
        <family val="2"/>
        <scheme val="minor"/>
      </rPr>
      <t>: Rows were ranked based on their average aqueous layer percentages, with the lowest percentage getting the best rank.</t>
    </r>
  </si>
  <si>
    <r>
      <t>N Count Rank</t>
    </r>
    <r>
      <rPr>
        <sz val="11"/>
        <color theme="1"/>
        <rFont val="Calibri"/>
        <family val="2"/>
        <scheme val="minor"/>
      </rPr>
      <t>: Rows were ranked by "N" counts in reverse order, where the highest "N" count was ranked best.</t>
    </r>
  </si>
  <si>
    <t>The overall rank is the sum of these two ranks, giving equal weight to both factors.</t>
  </si>
  <si>
    <t>This approach balances both metrics, ensuring that emulsions with both low aqueous layers and high "N" counts are ranked as the most stable.</t>
  </si>
  <si>
    <r>
      <t xml:space="preserve">The box plot above shows the distribution of </t>
    </r>
    <r>
      <rPr>
        <b/>
        <sz val="11"/>
        <color theme="1"/>
        <rFont val="Calibri"/>
        <family val="2"/>
        <scheme val="minor"/>
      </rPr>
      <t>average aqueous layer percentages</t>
    </r>
    <r>
      <rPr>
        <sz val="11"/>
        <color theme="1"/>
        <rFont val="Calibri"/>
        <family val="2"/>
        <scheme val="minor"/>
      </rPr>
      <t xml:space="preserve"> across different </t>
    </r>
    <r>
      <rPr>
        <b/>
        <sz val="11"/>
        <color theme="1"/>
        <rFont val="Calibri"/>
        <family val="2"/>
        <scheme val="minor"/>
      </rPr>
      <t>LS concentrations</t>
    </r>
    <r>
      <rPr>
        <sz val="11"/>
        <color theme="1"/>
        <rFont val="Calibri"/>
        <family val="2"/>
        <scheme val="minor"/>
      </rPr>
      <t>. It highlights that formulations with higher LS concentrations generally have a wider range of higher aqueous layer percentages, indicating poorer emulsion stability.</t>
    </r>
  </si>
  <si>
    <t>This visualization provides a clear trend showing that as LS concentration increases, the stability tends to decrease.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</si>
</sst>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EFEC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2" fillId="2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0" fontId="0" fillId="0" borderId="0" xfId="0" applyNumberFormat="1"/>
    <xf numFmtId="10" fontId="0" fillId="0" borderId="0" xfId="1" applyNumberFormat="1" applyFont="1"/>
    <xf numFmtId="10" fontId="0" fillId="0" borderId="4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3" borderId="0" xfId="1" applyNumberFormat="1" applyFont="1" applyFill="1" applyBorder="1" applyAlignment="1">
      <alignment horizontal="center" vertical="center"/>
    </xf>
    <xf numFmtId="10" fontId="0" fillId="7" borderId="0" xfId="1" applyNumberFormat="1" applyFont="1" applyFill="1"/>
    <xf numFmtId="10" fontId="0" fillId="8" borderId="4" xfId="0" applyNumberFormat="1" applyFill="1" applyBorder="1" applyAlignment="1">
      <alignment horizontal="center" vertical="center"/>
    </xf>
    <xf numFmtId="10" fontId="0" fillId="8" borderId="0" xfId="0" applyNumberFormat="1" applyFill="1" applyAlignment="1">
      <alignment horizontal="center" vertical="center"/>
    </xf>
    <xf numFmtId="10" fontId="0" fillId="8" borderId="0" xfId="1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9" borderId="0" xfId="1" applyNumberFormat="1" applyFont="1" applyFill="1"/>
    <xf numFmtId="10" fontId="0" fillId="0" borderId="6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3" borderId="7" xfId="1" applyNumberFormat="1" applyFont="1" applyFill="1" applyBorder="1" applyAlignment="1">
      <alignment horizontal="center" vertical="center"/>
    </xf>
    <xf numFmtId="10" fontId="0" fillId="0" borderId="7" xfId="1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2">
    <dxf>
      <fill>
        <patternFill>
          <bgColor rgb="FFFFA7A7"/>
        </patternFill>
      </fill>
    </dxf>
    <dxf>
      <fill>
        <patternFill>
          <bgColor rgb="FFC0E7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55C88-E10A-4E87-AA60-BE0B122E53D5}">
  <dimension ref="B3:X54"/>
  <sheetViews>
    <sheetView tabSelected="1" workbookViewId="0">
      <selection activeCell="E6" sqref="E6:E18"/>
    </sheetView>
  </sheetViews>
  <sheetFormatPr defaultRowHeight="15" x14ac:dyDescent="0.25"/>
  <sheetData>
    <row r="3" spans="2:24" x14ac:dyDescent="0.25">
      <c r="C3" t="s">
        <v>0</v>
      </c>
      <c r="G3" t="s">
        <v>1</v>
      </c>
      <c r="J3" s="37" t="s">
        <v>2</v>
      </c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spans="2:24" x14ac:dyDescent="0.25">
      <c r="C4" t="s">
        <v>3</v>
      </c>
      <c r="E4" s="2" t="s">
        <v>4</v>
      </c>
      <c r="F4" s="38" t="s">
        <v>5</v>
      </c>
      <c r="G4" s="38"/>
      <c r="H4" s="38"/>
      <c r="I4" s="38"/>
      <c r="J4" s="39" t="s">
        <v>6</v>
      </c>
      <c r="K4" s="39"/>
      <c r="L4" s="39"/>
      <c r="M4" s="40" t="s">
        <v>7</v>
      </c>
      <c r="N4" s="40"/>
      <c r="O4" s="40"/>
      <c r="P4" s="41" t="s">
        <v>8</v>
      </c>
      <c r="Q4" s="41"/>
      <c r="R4" s="41"/>
      <c r="S4" s="42" t="s">
        <v>9</v>
      </c>
      <c r="T4" s="42"/>
      <c r="U4" s="43"/>
    </row>
    <row r="5" spans="2:24" x14ac:dyDescent="0.25">
      <c r="C5" s="1" t="s">
        <v>10</v>
      </c>
      <c r="D5" s="1" t="s">
        <v>11</v>
      </c>
      <c r="E5" s="3" t="s">
        <v>12</v>
      </c>
      <c r="F5" s="1" t="s">
        <v>13</v>
      </c>
      <c r="G5" s="1" t="s">
        <v>14</v>
      </c>
      <c r="H5" s="1" t="s">
        <v>15</v>
      </c>
      <c r="I5" s="1" t="s">
        <v>16</v>
      </c>
      <c r="J5" s="4" t="s">
        <v>17</v>
      </c>
      <c r="K5" s="5" t="s">
        <v>18</v>
      </c>
      <c r="L5" s="5" t="s">
        <v>19</v>
      </c>
      <c r="M5" s="6" t="s">
        <v>20</v>
      </c>
      <c r="N5" s="7" t="s">
        <v>18</v>
      </c>
      <c r="O5" s="7" t="s">
        <v>19</v>
      </c>
      <c r="P5" s="8" t="s">
        <v>20</v>
      </c>
      <c r="Q5" s="9" t="s">
        <v>18</v>
      </c>
      <c r="R5" s="9" t="s">
        <v>19</v>
      </c>
      <c r="S5" s="10" t="s">
        <v>20</v>
      </c>
      <c r="T5" s="11" t="s">
        <v>18</v>
      </c>
      <c r="U5" s="12" t="s">
        <v>19</v>
      </c>
    </row>
    <row r="6" spans="2:24" x14ac:dyDescent="0.25">
      <c r="B6">
        <v>1</v>
      </c>
      <c r="C6" s="13">
        <v>0.5</v>
      </c>
      <c r="D6" s="14">
        <v>0</v>
      </c>
      <c r="E6" s="15">
        <v>2.5000000000000001E-2</v>
      </c>
      <c r="F6" s="16">
        <v>0</v>
      </c>
      <c r="G6" s="16">
        <v>0</v>
      </c>
      <c r="H6" s="16">
        <v>0</v>
      </c>
      <c r="I6" s="16">
        <v>0</v>
      </c>
      <c r="J6" s="17">
        <v>0</v>
      </c>
      <c r="K6" s="17">
        <f>10/30</f>
        <v>0.33333333333333331</v>
      </c>
      <c r="L6" s="17">
        <f>10/30</f>
        <v>0.33333333333333331</v>
      </c>
      <c r="M6" s="7" t="s">
        <v>21</v>
      </c>
      <c r="N6" s="7" t="s">
        <v>21</v>
      </c>
      <c r="O6" s="7" t="s">
        <v>21</v>
      </c>
      <c r="P6" s="9" t="s">
        <v>21</v>
      </c>
      <c r="Q6" s="9" t="s">
        <v>21</v>
      </c>
      <c r="R6" s="9" t="s">
        <v>21</v>
      </c>
      <c r="S6" s="11" t="s">
        <v>22</v>
      </c>
      <c r="T6" s="11" t="s">
        <v>21</v>
      </c>
      <c r="U6" s="12" t="s">
        <v>21</v>
      </c>
      <c r="V6">
        <f>COUNT(Y, M6:U6)</f>
        <v>0</v>
      </c>
      <c r="X6" s="13">
        <f>AVERAGE(J6:L6)</f>
        <v>0.22222222222222221</v>
      </c>
    </row>
    <row r="7" spans="2:24" x14ac:dyDescent="0.25">
      <c r="B7">
        <v>2</v>
      </c>
      <c r="C7" s="13">
        <v>0.46</v>
      </c>
      <c r="D7" s="14">
        <v>0</v>
      </c>
      <c r="E7" s="15">
        <v>2.5000000000000001E-2</v>
      </c>
      <c r="F7" s="16">
        <v>1.4999999999999999E-2</v>
      </c>
      <c r="G7" s="16">
        <v>0</v>
      </c>
      <c r="H7" s="16">
        <v>0</v>
      </c>
      <c r="I7" s="16">
        <v>0</v>
      </c>
      <c r="J7" s="17">
        <f>9.625/30</f>
        <v>0.32083333333333336</v>
      </c>
      <c r="K7" s="17">
        <f>12.1/30</f>
        <v>0.40333333333333332</v>
      </c>
      <c r="L7" s="17">
        <f>12.75/30</f>
        <v>0.42499999999999999</v>
      </c>
      <c r="M7" s="7" t="s">
        <v>21</v>
      </c>
      <c r="N7" s="7" t="s">
        <v>21</v>
      </c>
      <c r="O7" s="7" t="s">
        <v>21</v>
      </c>
      <c r="P7" s="9" t="s">
        <v>21</v>
      </c>
      <c r="Q7" s="9" t="s">
        <v>21</v>
      </c>
      <c r="R7" s="9" t="s">
        <v>21</v>
      </c>
      <c r="S7" s="11" t="s">
        <v>22</v>
      </c>
      <c r="T7" s="11" t="s">
        <v>21</v>
      </c>
      <c r="U7" s="12" t="s">
        <v>21</v>
      </c>
    </row>
    <row r="8" spans="2:24" x14ac:dyDescent="0.25">
      <c r="B8">
        <v>3</v>
      </c>
      <c r="C8" s="13">
        <v>0.46</v>
      </c>
      <c r="D8" s="14">
        <v>0</v>
      </c>
      <c r="E8" s="15">
        <v>2.5000000000000001E-2</v>
      </c>
      <c r="F8" s="16">
        <v>0</v>
      </c>
      <c r="G8" s="16">
        <v>0</v>
      </c>
      <c r="H8" s="16">
        <v>1.4999999999999999E-2</v>
      </c>
      <c r="I8" s="16">
        <v>0</v>
      </c>
      <c r="J8" s="17">
        <f>2/30</f>
        <v>6.6666666666666666E-2</v>
      </c>
      <c r="K8" s="17">
        <f>10/30</f>
        <v>0.33333333333333331</v>
      </c>
      <c r="L8" s="17">
        <f>11.2/30</f>
        <v>0.37333333333333329</v>
      </c>
      <c r="M8" s="7" t="s">
        <v>21</v>
      </c>
      <c r="N8" s="7" t="s">
        <v>21</v>
      </c>
      <c r="O8" s="7" t="s">
        <v>21</v>
      </c>
      <c r="P8" s="9" t="s">
        <v>21</v>
      </c>
      <c r="Q8" s="9" t="s">
        <v>21</v>
      </c>
      <c r="R8" s="9" t="s">
        <v>21</v>
      </c>
      <c r="S8" s="11" t="s">
        <v>22</v>
      </c>
      <c r="T8" s="11" t="s">
        <v>21</v>
      </c>
      <c r="U8" s="12" t="s">
        <v>21</v>
      </c>
    </row>
    <row r="9" spans="2:24" x14ac:dyDescent="0.25">
      <c r="B9">
        <v>4</v>
      </c>
      <c r="C9" s="13">
        <v>0.46</v>
      </c>
      <c r="D9" s="18">
        <v>0</v>
      </c>
      <c r="E9" s="19">
        <v>2.5000000000000001E-2</v>
      </c>
      <c r="F9" s="20">
        <v>0</v>
      </c>
      <c r="G9" s="20">
        <v>0</v>
      </c>
      <c r="H9" s="20">
        <v>0</v>
      </c>
      <c r="I9" s="20">
        <v>1.4999999999999999E-2</v>
      </c>
      <c r="J9" s="21">
        <v>0</v>
      </c>
      <c r="K9" s="21">
        <f>0.25/30</f>
        <v>8.3333333333333332E-3</v>
      </c>
      <c r="L9" s="21" t="s">
        <v>23</v>
      </c>
      <c r="M9" s="22" t="s">
        <v>21</v>
      </c>
      <c r="N9" s="22" t="s">
        <v>21</v>
      </c>
      <c r="O9" s="22" t="s">
        <v>21</v>
      </c>
      <c r="P9" s="22" t="s">
        <v>21</v>
      </c>
      <c r="Q9" s="22" t="s">
        <v>21</v>
      </c>
      <c r="R9" s="22" t="s">
        <v>21</v>
      </c>
      <c r="S9" s="22" t="s">
        <v>22</v>
      </c>
      <c r="T9" s="22" t="s">
        <v>21</v>
      </c>
      <c r="U9" s="23" t="s">
        <v>21</v>
      </c>
    </row>
    <row r="10" spans="2:24" x14ac:dyDescent="0.25">
      <c r="B10">
        <v>5</v>
      </c>
      <c r="C10" s="13">
        <v>0.5</v>
      </c>
      <c r="D10" s="14">
        <v>0</v>
      </c>
      <c r="E10" s="15">
        <v>0</v>
      </c>
      <c r="F10" s="16">
        <v>1.4999999999999999E-2</v>
      </c>
      <c r="G10" s="16">
        <v>0</v>
      </c>
      <c r="H10" s="16">
        <v>0</v>
      </c>
      <c r="I10" s="16">
        <v>0</v>
      </c>
      <c r="J10" s="17">
        <f>4.5/30</f>
        <v>0.15</v>
      </c>
      <c r="K10" s="17">
        <f>9.7/30</f>
        <v>0.32333333333333331</v>
      </c>
      <c r="L10" s="17">
        <f>10.25/30</f>
        <v>0.34166666666666667</v>
      </c>
      <c r="M10" s="7" t="s">
        <v>21</v>
      </c>
      <c r="N10" s="7" t="s">
        <v>21</v>
      </c>
      <c r="O10" s="7" t="s">
        <v>21</v>
      </c>
      <c r="P10" s="9" t="s">
        <v>21</v>
      </c>
      <c r="Q10" s="9" t="s">
        <v>21</v>
      </c>
      <c r="R10" s="9" t="s">
        <v>21</v>
      </c>
      <c r="S10" s="11" t="s">
        <v>22</v>
      </c>
      <c r="T10" s="11" t="s">
        <v>21</v>
      </c>
      <c r="U10" s="12" t="s">
        <v>21</v>
      </c>
    </row>
    <row r="11" spans="2:24" x14ac:dyDescent="0.25">
      <c r="B11">
        <v>6</v>
      </c>
      <c r="C11" s="13">
        <v>0.46</v>
      </c>
      <c r="D11" s="14">
        <v>0</v>
      </c>
      <c r="E11" s="15">
        <v>2.5000000000000001E-2</v>
      </c>
      <c r="F11" s="16">
        <v>0</v>
      </c>
      <c r="G11" s="16">
        <v>1.4999999999999999E-2</v>
      </c>
      <c r="H11" s="16">
        <v>0</v>
      </c>
      <c r="I11" s="16">
        <v>0</v>
      </c>
      <c r="J11" s="17">
        <f>4/30</f>
        <v>0.13333333333333333</v>
      </c>
      <c r="K11" s="17">
        <f>9.5/30</f>
        <v>0.31666666666666665</v>
      </c>
      <c r="L11" s="17">
        <f>10/30</f>
        <v>0.33333333333333331</v>
      </c>
      <c r="M11" s="7" t="s">
        <v>21</v>
      </c>
      <c r="N11" s="7" t="s">
        <v>21</v>
      </c>
      <c r="O11" s="7" t="s">
        <v>21</v>
      </c>
      <c r="P11" s="9" t="s">
        <v>22</v>
      </c>
      <c r="Q11" s="9" t="s">
        <v>22</v>
      </c>
      <c r="R11" s="9" t="s">
        <v>22</v>
      </c>
      <c r="S11" s="11" t="s">
        <v>22</v>
      </c>
      <c r="T11" s="11" t="s">
        <v>21</v>
      </c>
      <c r="U11" s="12" t="s">
        <v>21</v>
      </c>
    </row>
    <row r="12" spans="2:24" x14ac:dyDescent="0.25">
      <c r="B12">
        <v>7</v>
      </c>
      <c r="C12" s="13">
        <v>0.45</v>
      </c>
      <c r="D12" s="14">
        <v>0</v>
      </c>
      <c r="E12" s="15">
        <v>0.05</v>
      </c>
      <c r="F12" s="16">
        <v>0</v>
      </c>
      <c r="G12" s="16">
        <v>0</v>
      </c>
      <c r="H12" s="16">
        <v>0</v>
      </c>
      <c r="I12" s="16">
        <v>0</v>
      </c>
      <c r="J12" s="17">
        <v>0</v>
      </c>
      <c r="K12" s="17">
        <f>10.8/30</f>
        <v>0.36000000000000004</v>
      </c>
      <c r="L12" s="17">
        <f>11/30</f>
        <v>0.36666666666666664</v>
      </c>
      <c r="M12" s="7" t="s">
        <v>21</v>
      </c>
      <c r="N12" s="7" t="s">
        <v>21</v>
      </c>
      <c r="O12" s="7" t="s">
        <v>21</v>
      </c>
      <c r="P12" s="9" t="s">
        <v>21</v>
      </c>
      <c r="Q12" s="9" t="s">
        <v>21</v>
      </c>
      <c r="R12" s="9" t="s">
        <v>21</v>
      </c>
      <c r="S12" s="11" t="s">
        <v>22</v>
      </c>
      <c r="T12" s="11" t="s">
        <v>21</v>
      </c>
      <c r="U12" s="12" t="s">
        <v>21</v>
      </c>
    </row>
    <row r="13" spans="2:24" x14ac:dyDescent="0.25">
      <c r="B13">
        <v>8</v>
      </c>
      <c r="C13" s="13">
        <v>0.5</v>
      </c>
      <c r="D13" s="14">
        <v>0</v>
      </c>
      <c r="E13" s="15">
        <v>2.5000000000000001E-2</v>
      </c>
      <c r="F13" s="16">
        <v>0</v>
      </c>
      <c r="G13" s="16">
        <v>0</v>
      </c>
      <c r="H13" s="16">
        <v>0</v>
      </c>
      <c r="I13" s="16">
        <v>0</v>
      </c>
      <c r="J13" s="17">
        <v>0</v>
      </c>
      <c r="K13" s="17">
        <f>10/25</f>
        <v>0.4</v>
      </c>
      <c r="L13" s="24">
        <f>10.5/30</f>
        <v>0.35</v>
      </c>
      <c r="M13" s="7" t="s">
        <v>21</v>
      </c>
      <c r="N13" s="7" t="s">
        <v>21</v>
      </c>
      <c r="O13" s="25" t="s">
        <v>21</v>
      </c>
      <c r="P13" s="9" t="s">
        <v>21</v>
      </c>
      <c r="Q13" s="9" t="s">
        <v>21</v>
      </c>
      <c r="R13" s="25" t="s">
        <v>21</v>
      </c>
      <c r="S13" s="11" t="s">
        <v>22</v>
      </c>
      <c r="T13" s="11" t="s">
        <v>21</v>
      </c>
      <c r="U13" s="26" t="s">
        <v>21</v>
      </c>
    </row>
    <row r="14" spans="2:24" x14ac:dyDescent="0.25">
      <c r="B14">
        <v>10</v>
      </c>
      <c r="C14" s="13">
        <v>0.5</v>
      </c>
      <c r="D14" s="27">
        <v>0</v>
      </c>
      <c r="E14" s="19">
        <v>0</v>
      </c>
      <c r="F14" s="20">
        <v>0</v>
      </c>
      <c r="G14" s="20">
        <v>0</v>
      </c>
      <c r="H14" s="20">
        <v>0</v>
      </c>
      <c r="I14" s="20">
        <v>2.5000000000000001E-2</v>
      </c>
      <c r="J14" s="21">
        <v>0</v>
      </c>
      <c r="K14" s="21">
        <v>0</v>
      </c>
      <c r="L14" s="21">
        <v>0</v>
      </c>
      <c r="M14" s="22" t="s">
        <v>22</v>
      </c>
      <c r="N14" s="22" t="s">
        <v>21</v>
      </c>
      <c r="O14" s="22" t="s">
        <v>21</v>
      </c>
      <c r="P14" s="22" t="s">
        <v>22</v>
      </c>
      <c r="Q14" s="22" t="s">
        <v>21</v>
      </c>
      <c r="R14" s="22" t="s">
        <v>21</v>
      </c>
      <c r="S14" s="22" t="s">
        <v>22</v>
      </c>
      <c r="T14" s="22" t="s">
        <v>21</v>
      </c>
      <c r="U14" s="23" t="s">
        <v>21</v>
      </c>
    </row>
    <row r="15" spans="2:24" x14ac:dyDescent="0.25">
      <c r="B15">
        <v>11</v>
      </c>
      <c r="C15" s="13">
        <v>0.5</v>
      </c>
      <c r="D15" s="14">
        <v>0</v>
      </c>
      <c r="E15" s="15">
        <v>0</v>
      </c>
      <c r="F15" s="16">
        <v>0</v>
      </c>
      <c r="G15" s="16">
        <v>2.5000000000000001E-2</v>
      </c>
      <c r="H15" s="16">
        <v>0</v>
      </c>
      <c r="I15" s="16">
        <v>0</v>
      </c>
      <c r="J15" s="17">
        <v>0</v>
      </c>
      <c r="K15" s="17">
        <v>0</v>
      </c>
      <c r="L15" s="24">
        <f>0.5/30</f>
        <v>1.6666666666666666E-2</v>
      </c>
      <c r="M15" s="7" t="s">
        <v>22</v>
      </c>
      <c r="N15" s="7" t="s">
        <v>22</v>
      </c>
      <c r="O15" s="25" t="s">
        <v>22</v>
      </c>
      <c r="P15" s="9" t="s">
        <v>22</v>
      </c>
      <c r="Q15" s="9" t="s">
        <v>22</v>
      </c>
      <c r="R15" s="25" t="s">
        <v>22</v>
      </c>
      <c r="S15" s="11" t="s">
        <v>22</v>
      </c>
      <c r="T15" s="11" t="s">
        <v>22</v>
      </c>
      <c r="U15" s="26" t="s">
        <v>22</v>
      </c>
    </row>
    <row r="16" spans="2:24" x14ac:dyDescent="0.25">
      <c r="B16">
        <v>12</v>
      </c>
      <c r="C16" s="13">
        <v>0.5</v>
      </c>
      <c r="D16" s="14">
        <v>0</v>
      </c>
      <c r="E16" s="15">
        <v>2.5000000000000001E-2</v>
      </c>
      <c r="F16" s="16">
        <v>0</v>
      </c>
      <c r="G16" s="16">
        <v>2.5000000000000001E-2</v>
      </c>
      <c r="H16" s="16">
        <v>0</v>
      </c>
      <c r="I16" s="16">
        <v>0</v>
      </c>
      <c r="J16" s="17">
        <v>0</v>
      </c>
      <c r="K16" s="17">
        <f>3.75/30</f>
        <v>0.125</v>
      </c>
      <c r="L16" s="24">
        <f>(5.7)/30</f>
        <v>0.19</v>
      </c>
      <c r="M16" s="7" t="s">
        <v>22</v>
      </c>
      <c r="N16" s="7" t="s">
        <v>22</v>
      </c>
      <c r="O16" s="25" t="s">
        <v>22</v>
      </c>
      <c r="P16" s="9" t="s">
        <v>22</v>
      </c>
      <c r="Q16" s="9" t="s">
        <v>22</v>
      </c>
      <c r="R16" s="25" t="s">
        <v>22</v>
      </c>
      <c r="S16" s="11" t="s">
        <v>22</v>
      </c>
      <c r="T16" s="11" t="s">
        <v>22</v>
      </c>
      <c r="U16" s="26" t="s">
        <v>21</v>
      </c>
    </row>
    <row r="17" spans="2:21" x14ac:dyDescent="0.25">
      <c r="B17">
        <v>13</v>
      </c>
      <c r="C17" s="13">
        <v>0.47499999999999998</v>
      </c>
      <c r="D17" s="14">
        <v>0</v>
      </c>
      <c r="E17" s="19">
        <v>2.5000000000000001E-2</v>
      </c>
      <c r="F17" s="20">
        <v>0</v>
      </c>
      <c r="G17" s="20">
        <v>0</v>
      </c>
      <c r="H17" s="20">
        <v>0</v>
      </c>
      <c r="I17" s="20">
        <v>2.5000000000000001E-2</v>
      </c>
      <c r="J17" s="21">
        <v>0</v>
      </c>
      <c r="K17" s="21" t="s">
        <v>23</v>
      </c>
      <c r="L17" s="21" t="s">
        <v>23</v>
      </c>
      <c r="M17" s="22" t="s">
        <v>21</v>
      </c>
      <c r="N17" s="22" t="s">
        <v>21</v>
      </c>
      <c r="O17" s="22" t="s">
        <v>21</v>
      </c>
      <c r="P17" s="22" t="s">
        <v>21</v>
      </c>
      <c r="Q17" s="22" t="s">
        <v>21</v>
      </c>
      <c r="R17" s="22" t="s">
        <v>21</v>
      </c>
      <c r="S17" s="22" t="s">
        <v>22</v>
      </c>
      <c r="T17" s="22" t="s">
        <v>21</v>
      </c>
      <c r="U17" s="23" t="s">
        <v>21</v>
      </c>
    </row>
    <row r="18" spans="2:21" x14ac:dyDescent="0.25">
      <c r="B18">
        <v>14</v>
      </c>
      <c r="C18" s="13">
        <v>0.47499999999999998</v>
      </c>
      <c r="D18" s="14">
        <v>0</v>
      </c>
      <c r="E18" s="28">
        <v>0</v>
      </c>
      <c r="F18" s="29">
        <v>0</v>
      </c>
      <c r="G18" s="29">
        <v>0.05</v>
      </c>
      <c r="H18" s="29">
        <v>0</v>
      </c>
      <c r="I18" s="29">
        <v>0</v>
      </c>
      <c r="J18" s="30">
        <v>0</v>
      </c>
      <c r="K18" s="30">
        <v>0</v>
      </c>
      <c r="L18" s="31">
        <v>0</v>
      </c>
      <c r="M18" s="32" t="s">
        <v>22</v>
      </c>
      <c r="N18" s="32" t="s">
        <v>22</v>
      </c>
      <c r="O18" s="33" t="s">
        <v>22</v>
      </c>
      <c r="P18" s="34" t="s">
        <v>22</v>
      </c>
      <c r="Q18" s="34" t="s">
        <v>22</v>
      </c>
      <c r="R18" s="33" t="s">
        <v>22</v>
      </c>
      <c r="S18" s="35" t="s">
        <v>22</v>
      </c>
      <c r="T18" s="35" t="s">
        <v>22</v>
      </c>
      <c r="U18" s="36" t="s">
        <v>22</v>
      </c>
    </row>
    <row r="22" spans="2:21" x14ac:dyDescent="0.25">
      <c r="C22" t="s">
        <v>26</v>
      </c>
    </row>
    <row r="23" spans="2:21" x14ac:dyDescent="0.25">
      <c r="C23" s="44" t="s">
        <v>24</v>
      </c>
    </row>
    <row r="24" spans="2:21" x14ac:dyDescent="0.25">
      <c r="C24" t="s">
        <v>25</v>
      </c>
    </row>
    <row r="26" spans="2:21" x14ac:dyDescent="0.25">
      <c r="C26" t="s">
        <v>27</v>
      </c>
    </row>
    <row r="27" spans="2:21" x14ac:dyDescent="0.25">
      <c r="C27" s="45"/>
    </row>
    <row r="28" spans="2:21" x14ac:dyDescent="0.25">
      <c r="C28" s="46" t="s">
        <v>28</v>
      </c>
    </row>
    <row r="29" spans="2:21" x14ac:dyDescent="0.25">
      <c r="C29" s="46" t="s">
        <v>29</v>
      </c>
    </row>
    <row r="31" spans="2:21" x14ac:dyDescent="0.25">
      <c r="C31" t="s">
        <v>30</v>
      </c>
    </row>
    <row r="32" spans="2:21" x14ac:dyDescent="0.25">
      <c r="C32" s="45"/>
    </row>
    <row r="33" spans="3:3" x14ac:dyDescent="0.25">
      <c r="C33" s="46" t="s">
        <v>31</v>
      </c>
    </row>
    <row r="34" spans="3:3" x14ac:dyDescent="0.25">
      <c r="C34" s="45"/>
    </row>
    <row r="35" spans="3:3" x14ac:dyDescent="0.25">
      <c r="C35" s="46" t="s">
        <v>32</v>
      </c>
    </row>
    <row r="37" spans="3:3" ht="18" x14ac:dyDescent="0.25">
      <c r="C37" s="47" t="s">
        <v>33</v>
      </c>
    </row>
    <row r="39" spans="3:3" x14ac:dyDescent="0.25">
      <c r="C39" t="s">
        <v>34</v>
      </c>
    </row>
    <row r="40" spans="3:3" x14ac:dyDescent="0.25">
      <c r="C40" s="45"/>
    </row>
    <row r="41" spans="3:3" x14ac:dyDescent="0.25">
      <c r="C41" s="45" t="s">
        <v>35</v>
      </c>
    </row>
    <row r="42" spans="3:3" x14ac:dyDescent="0.25">
      <c r="C42" s="45" t="s">
        <v>36</v>
      </c>
    </row>
    <row r="44" spans="3:3" x14ac:dyDescent="0.25">
      <c r="C44" t="s">
        <v>37</v>
      </c>
    </row>
    <row r="45" spans="3:3" x14ac:dyDescent="0.25">
      <c r="C45" s="45"/>
    </row>
    <row r="46" spans="3:3" x14ac:dyDescent="0.25">
      <c r="C46" s="46" t="s">
        <v>38</v>
      </c>
    </row>
    <row r="47" spans="3:3" x14ac:dyDescent="0.25">
      <c r="C47" s="46" t="s">
        <v>39</v>
      </c>
    </row>
    <row r="48" spans="3:3" x14ac:dyDescent="0.25">
      <c r="C48" s="45" t="s">
        <v>40</v>
      </c>
    </row>
    <row r="50" spans="3:3" x14ac:dyDescent="0.25">
      <c r="C50" t="s">
        <v>41</v>
      </c>
    </row>
    <row r="52" spans="3:3" x14ac:dyDescent="0.25">
      <c r="C52" t="s">
        <v>42</v>
      </c>
    </row>
    <row r="54" spans="3:3" x14ac:dyDescent="0.25">
      <c r="C54" t="s">
        <v>43</v>
      </c>
    </row>
  </sheetData>
  <mergeCells count="6">
    <mergeCell ref="J3:U3"/>
    <mergeCell ref="F4:I4"/>
    <mergeCell ref="J4:L4"/>
    <mergeCell ref="M4:O4"/>
    <mergeCell ref="P4:R4"/>
    <mergeCell ref="S4:U4"/>
  </mergeCells>
  <conditionalFormatting sqref="J6:L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U18">
    <cfRule type="containsText" dxfId="1" priority="1" operator="containsText" text="N">
      <formula>NOT(ISERROR(SEARCH("N",M6)))</formula>
    </cfRule>
    <cfRule type="containsText" dxfId="0" priority="2" operator="containsText" text="Y">
      <formula>NOT(ISERROR(SEARCH("Y",M6)))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Ahn</dc:creator>
  <cp:lastModifiedBy>Sung</cp:lastModifiedBy>
  <dcterms:created xsi:type="dcterms:W3CDTF">2024-10-12T02:46:02Z</dcterms:created>
  <dcterms:modified xsi:type="dcterms:W3CDTF">2024-10-12T05:59:34Z</dcterms:modified>
</cp:coreProperties>
</file>