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EF99ACE1-24FD-4616-A554-EFE6625D3981}" xr6:coauthVersionLast="47" xr6:coauthVersionMax="47" xr10:uidLastSave="{00000000-0000-0000-0000-000000000000}"/>
  <workbookProtection workbookAlgorithmName="SHA-512" workbookHashValue="1/QhFEztJyUmsMvvJpLL096XwQjVn0YU+pE7+Ng39YOqBEX4KZ3oSZ/JK5cFknGsPVd0ryvns391KiJv75gK3Q==" workbookSaltValue="BveB+rxjx5U20H6/gcTWOg==" workbookSpinCount="100000" lockStructure="1"/>
  <bookViews>
    <workbookView xWindow="-108" yWindow="-108" windowWidth="23256" windowHeight="12576" xr2:uid="{00000000-000D-0000-FFFF-FFFF00000000}"/>
  </bookViews>
  <sheets>
    <sheet name="Hoja1" sheetId="1" r:id="rId1"/>
    <sheet name="NR" sheetId="3" state="hidden" r:id="rId2"/>
    <sheet name="Hoja2" sheetId="2" state="hidden" r:id="rId3"/>
  </sheets>
  <definedNames>
    <definedName name="a." localSheetId="1">NR!$B$18</definedName>
    <definedName name="a.">Hoja1!$B$6</definedName>
    <definedName name="b." localSheetId="1">NR!$C$18</definedName>
    <definedName name="b.">Hoja1!$C$6</definedName>
    <definedName name="c." localSheetId="1">NR!$D$18</definedName>
    <definedName name="c.">Hoja1!$D$6</definedName>
    <definedName name="d." localSheetId="1">NR!$A$18</definedName>
    <definedName name="d.">Hoja1!$A$6</definedName>
    <definedName name="t1." localSheetId="1">NR!$F$18</definedName>
    <definedName name="t1.">Hoja1!$F$6</definedName>
    <definedName name="t2." localSheetId="1">NR!$H$18</definedName>
    <definedName name="t2.">Hoja1!$H$6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1" i="1" l="1"/>
  <c r="B22" i="3"/>
  <c r="B21" i="3" l="1"/>
  <c r="D14" i="3" l="1"/>
  <c r="G18" i="3" s="1"/>
  <c r="H18" i="3" s="1"/>
  <c r="B14" i="3"/>
  <c r="E18" i="3" s="1"/>
  <c r="F18" i="3" s="1"/>
  <c r="C22" i="3"/>
  <c r="C21" i="3"/>
  <c r="E21" i="3" s="1"/>
  <c r="F21" i="3" l="1"/>
  <c r="A18" i="3"/>
  <c r="D22" i="3" s="1"/>
  <c r="E22" i="3"/>
  <c r="F22" i="3"/>
  <c r="D21" i="3" l="1"/>
  <c r="G21" i="3" a="1"/>
  <c r="H22" i="3" s="1"/>
  <c r="H21" i="3" l="1"/>
  <c r="G21" i="3"/>
  <c r="G22" i="3"/>
  <c r="I21" i="3" l="1" a="1"/>
  <c r="I21" i="3" s="1"/>
  <c r="I22" i="3" l="1"/>
  <c r="J21" i="3"/>
  <c r="J22" i="3" l="1"/>
  <c r="L21" i="3"/>
  <c r="B23" i="3" s="1"/>
  <c r="L22" i="3" l="1"/>
  <c r="B24" i="3" s="1"/>
  <c r="C23" i="3"/>
  <c r="C24" i="3" l="1"/>
  <c r="F23" i="3" s="1"/>
  <c r="E24" i="3"/>
  <c r="E23" i="3"/>
  <c r="D23" i="3" l="1"/>
  <c r="F24" i="3"/>
  <c r="D24" i="3"/>
  <c r="G23" i="3" l="1" a="1"/>
  <c r="G24" i="3" s="1"/>
  <c r="H24" i="3" l="1"/>
  <c r="G23" i="3"/>
  <c r="H23" i="3"/>
  <c r="I23" i="3" l="1" a="1"/>
  <c r="I23" i="3" s="1"/>
  <c r="I24" i="3" l="1"/>
  <c r="J23" i="3"/>
  <c r="J24" i="3" l="1"/>
  <c r="L24" i="3" s="1"/>
  <c r="B26" i="3" s="1"/>
  <c r="L23" i="3"/>
  <c r="B25" i="3" s="1"/>
  <c r="C25" i="3" l="1"/>
  <c r="C26" i="3"/>
  <c r="F25" i="3" l="1"/>
  <c r="F26" i="3"/>
  <c r="E25" i="3"/>
  <c r="D25" i="3"/>
  <c r="E26" i="3"/>
  <c r="D26" i="3"/>
  <c r="G25" i="3" l="1" a="1"/>
  <c r="G25" i="3" l="1"/>
  <c r="H25" i="3"/>
  <c r="G26" i="3"/>
  <c r="H26" i="3"/>
  <c r="I25" i="3" l="1" a="1"/>
  <c r="I25" i="3" l="1"/>
  <c r="I26" i="3"/>
  <c r="J26" i="3" l="1"/>
  <c r="J25" i="3"/>
  <c r="O21" i="1"/>
  <c r="P21" i="1" s="1"/>
  <c r="L25" i="3" l="1"/>
  <c r="B27" i="3" s="1"/>
  <c r="C27" i="3" s="1"/>
  <c r="L26" i="3"/>
  <c r="B28" i="3" s="1"/>
  <c r="C28" i="3" s="1"/>
  <c r="J4" i="2"/>
  <c r="K4" i="2" s="1"/>
  <c r="F4" i="2"/>
  <c r="G4" i="2" s="1"/>
  <c r="B4" i="2"/>
  <c r="C4" i="2" s="1"/>
  <c r="J3" i="2"/>
  <c r="K3" i="2" s="1"/>
  <c r="F3" i="2"/>
  <c r="G3" i="2" s="1"/>
  <c r="B3" i="2"/>
  <c r="C3" i="2" s="1"/>
  <c r="F2" i="2"/>
  <c r="B2" i="2"/>
  <c r="F1" i="2"/>
  <c r="B1" i="2"/>
  <c r="F28" i="3" l="1"/>
  <c r="F27" i="3"/>
  <c r="D27" i="3"/>
  <c r="E28" i="3"/>
  <c r="E27" i="3"/>
  <c r="D28" i="3"/>
  <c r="G27" i="3" l="1" a="1"/>
  <c r="G28" i="3" l="1"/>
  <c r="G27" i="3"/>
  <c r="H28" i="3"/>
  <c r="H27" i="3"/>
  <c r="I27" i="3" l="1" a="1"/>
  <c r="I28" i="3" s="1"/>
  <c r="J28" i="3" s="1"/>
  <c r="L28" i="3" s="1"/>
  <c r="B30" i="3" s="1"/>
  <c r="C30" i="3" s="1"/>
  <c r="I27" i="3" l="1"/>
  <c r="J27" i="3" s="1"/>
  <c r="L27" i="3" s="1"/>
  <c r="B29" i="3" s="1"/>
  <c r="C29" i="3" s="1"/>
  <c r="E30" i="3" s="1"/>
  <c r="F29" i="3"/>
  <c r="F30" i="3"/>
  <c r="D29" i="3" l="1"/>
  <c r="D30" i="3"/>
  <c r="E29" i="3"/>
  <c r="G29" i="3" s="1" a="1"/>
  <c r="G30" i="3" s="1"/>
  <c r="G29" i="3" l="1"/>
  <c r="H29" i="3"/>
  <c r="H30" i="3"/>
  <c r="I29" i="3" l="1" a="1"/>
  <c r="I30" i="3" s="1"/>
  <c r="J30" i="3" s="1"/>
  <c r="L30" i="3" s="1"/>
  <c r="I29" i="3" l="1"/>
  <c r="J29" i="3" s="1"/>
  <c r="L29"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tc={F0E26C38-0039-44BA-9DF7-1370B759EE3E}</author>
  </authors>
  <commentList>
    <comment ref="D29" authorId="0" shapeId="0" xr:uid="{F0E26C38-0039-44BA-9DF7-1370B759EE3E}">
      <text>
        <t>[Comentario encadenado]
Su versión de Excel le permite leer este comentario encadenado; sin embargo, las ediciones que se apliquen se quitarán si el archivo se abre en una versión más reciente de Excel. Más información: https://go.microsoft.com/fwlink/?linkid=870924
Comentario:
    Se usaron 480 datos para obtener estos resultados</t>
      </text>
    </comment>
  </commentList>
</comments>
</file>

<file path=xl/sharedStrings.xml><?xml version="1.0" encoding="utf-8"?>
<sst xmlns="http://schemas.openxmlformats.org/spreadsheetml/2006/main" count="80" uniqueCount="69">
  <si>
    <t>Ejemplo:</t>
  </si>
  <si>
    <t>NOMBRE</t>
  </si>
  <si>
    <t>No. Identi</t>
  </si>
  <si>
    <t>H (in)</t>
  </si>
  <si>
    <r>
      <rPr>
        <b/>
        <sz val="12"/>
        <rFont val="Calibri"/>
        <family val="2"/>
      </rPr>
      <t>θ</t>
    </r>
    <r>
      <rPr>
        <b/>
        <vertAlign val="subscript"/>
        <sz val="12"/>
        <rFont val="Arial"/>
        <family val="2"/>
      </rPr>
      <t xml:space="preserve">2 </t>
    </r>
    <r>
      <rPr>
        <b/>
        <sz val="12"/>
        <rFont val="Arial"/>
        <family val="2"/>
      </rPr>
      <t>(Grados)</t>
    </r>
  </si>
  <si>
    <t>LABOR DE INGENIERÍA</t>
  </si>
  <si>
    <t>L1</t>
  </si>
  <si>
    <t>L2</t>
  </si>
  <si>
    <t>L3</t>
  </si>
  <si>
    <t>L4</t>
  </si>
  <si>
    <t>ITERACIÓN</t>
  </si>
  <si>
    <t>Theta_deg</t>
  </si>
  <si>
    <t>-f</t>
  </si>
  <si>
    <t>J</t>
  </si>
  <si>
    <t>No. Identificación</t>
  </si>
  <si>
    <t>GRADOS(ACOS((F24^2+H24^2-(B24-D24)^2)/(2*F24*H24)))</t>
  </si>
  <si>
    <t>GRADOS(ACOS((F24^2+H24^2-(B24+D24)^2)/(2*F24*H24)))</t>
  </si>
  <si>
    <t>Parametros</t>
  </si>
  <si>
    <t>H</t>
  </si>
  <si>
    <r>
      <rPr>
        <b/>
        <sz val="11"/>
        <rFont val="Calibri"/>
        <family val="2"/>
      </rPr>
      <t>θ</t>
    </r>
    <r>
      <rPr>
        <b/>
        <vertAlign val="subscript"/>
        <sz val="11"/>
        <rFont val="Arial"/>
        <family val="2"/>
      </rPr>
      <t xml:space="preserve">2 </t>
    </r>
    <r>
      <rPr>
        <b/>
        <sz val="11"/>
        <rFont val="Arial"/>
        <family val="2"/>
      </rPr>
      <t>(Grados)</t>
    </r>
  </si>
  <si>
    <t>theta1-g</t>
  </si>
  <si>
    <t>theta1-rad</t>
  </si>
  <si>
    <t>theta2-g</t>
  </si>
  <si>
    <t>theta2-rad</t>
  </si>
  <si>
    <t>d</t>
  </si>
  <si>
    <t>a</t>
  </si>
  <si>
    <t>b</t>
  </si>
  <si>
    <t>c</t>
  </si>
  <si>
    <t>-</t>
  </si>
  <si>
    <t>t1.</t>
  </si>
  <si>
    <t>t2.</t>
  </si>
  <si>
    <t>J^(-1)</t>
  </si>
  <si>
    <t>deltaX</t>
  </si>
  <si>
    <t>x(i+1)</t>
  </si>
  <si>
    <t>x(i+1)(gr)</t>
  </si>
  <si>
    <t>Theta_rad</t>
  </si>
  <si>
    <t>ACTIVIDAD PRÁCTICA:</t>
  </si>
  <si>
    <t>Comprobación usando módulo de simulación de Inventor</t>
  </si>
  <si>
    <t>(coloque aquí la imagen de comprobación)</t>
  </si>
  <si>
    <t>No. Caso</t>
  </si>
  <si>
    <r>
      <t>L</t>
    </r>
    <r>
      <rPr>
        <b/>
        <sz val="9"/>
        <rFont val="Arial"/>
        <family val="2"/>
      </rPr>
      <t>1</t>
    </r>
    <r>
      <rPr>
        <b/>
        <sz val="12"/>
        <rFont val="Arial"/>
        <family val="2"/>
      </rPr>
      <t xml:space="preserve"> (mm)</t>
    </r>
  </si>
  <si>
    <t>AC-03: SÍNTESIS DE MECANISMOS Y ANÁLISIS DE VELOCIDAD</t>
  </si>
  <si>
    <t xml:space="preserve">             (grados)</t>
  </si>
  <si>
    <t>Datos asignados</t>
  </si>
  <si>
    <r>
      <rPr>
        <b/>
        <sz val="12"/>
        <rFont val="Calibri"/>
        <family val="2"/>
      </rPr>
      <t>θ</t>
    </r>
    <r>
      <rPr>
        <b/>
        <vertAlign val="subscript"/>
        <sz val="14"/>
        <rFont val="Arial"/>
        <family val="2"/>
      </rPr>
      <t>2</t>
    </r>
    <r>
      <rPr>
        <b/>
        <sz val="12"/>
        <rFont val="Arial"/>
        <family val="2"/>
      </rPr>
      <t>|</t>
    </r>
    <r>
      <rPr>
        <b/>
        <sz val="10"/>
        <rFont val="Arial"/>
        <family val="2"/>
      </rPr>
      <t>t=0s</t>
    </r>
    <r>
      <rPr>
        <b/>
        <sz val="12"/>
        <rFont val="Arial"/>
        <family val="2"/>
      </rPr>
      <t xml:space="preserve"> (grados)</t>
    </r>
  </si>
  <si>
    <t>β (grados)</t>
  </si>
  <si>
    <t>Q</t>
  </si>
  <si>
    <r>
      <t>L</t>
    </r>
    <r>
      <rPr>
        <b/>
        <sz val="11"/>
        <color theme="1"/>
        <rFont val="Calibri"/>
        <family val="2"/>
        <scheme val="minor"/>
      </rPr>
      <t>1</t>
    </r>
  </si>
  <si>
    <r>
      <t>L</t>
    </r>
    <r>
      <rPr>
        <b/>
        <sz val="11"/>
        <color theme="1"/>
        <rFont val="Calibri"/>
        <family val="2"/>
        <scheme val="minor"/>
      </rPr>
      <t>2</t>
    </r>
  </si>
  <si>
    <r>
      <t>L</t>
    </r>
    <r>
      <rPr>
        <b/>
        <sz val="11"/>
        <color theme="1"/>
        <rFont val="Calibri"/>
        <family val="2"/>
        <scheme val="minor"/>
      </rPr>
      <t>3</t>
    </r>
  </si>
  <si>
    <r>
      <t xml:space="preserve">3. (1/5) Para el instante t=1s obtenega la velocidad angular de la manivela </t>
    </r>
    <r>
      <rPr>
        <b/>
        <sz val="12"/>
        <color theme="1"/>
        <rFont val="Calibri"/>
        <family val="2"/>
      </rPr>
      <t>ω</t>
    </r>
    <r>
      <rPr>
        <b/>
        <sz val="9"/>
        <color theme="1"/>
        <rFont val="Calibri"/>
        <family val="2"/>
        <scheme val="minor"/>
      </rPr>
      <t>2</t>
    </r>
    <r>
      <rPr>
        <b/>
        <sz val="12"/>
        <color theme="1"/>
        <rFont val="Calibri"/>
        <family val="2"/>
        <scheme val="minor"/>
      </rPr>
      <t>, la velocidad angular del acoplador ω</t>
    </r>
    <r>
      <rPr>
        <b/>
        <sz val="9"/>
        <color theme="1"/>
        <rFont val="Calibri"/>
        <family val="2"/>
        <scheme val="minor"/>
      </rPr>
      <t>3</t>
    </r>
    <r>
      <rPr>
        <b/>
        <sz val="12"/>
        <color theme="1"/>
        <rFont val="Calibri"/>
        <family val="2"/>
        <scheme val="minor"/>
      </rPr>
      <t xml:space="preserve"> y la velocidad de la hoja V</t>
    </r>
    <r>
      <rPr>
        <b/>
        <sz val="9"/>
        <color theme="1"/>
        <rFont val="Calibri"/>
        <family val="2"/>
        <scheme val="minor"/>
      </rPr>
      <t>hoja</t>
    </r>
    <r>
      <rPr>
        <b/>
        <sz val="12"/>
        <color theme="1"/>
        <rFont val="Calibri"/>
        <family val="2"/>
        <scheme val="minor"/>
      </rPr>
      <t>.</t>
    </r>
  </si>
  <si>
    <r>
      <t>ω</t>
    </r>
    <r>
      <rPr>
        <b/>
        <vertAlign val="subscript"/>
        <sz val="18"/>
        <color theme="1"/>
        <rFont val="Calibri"/>
        <family val="2"/>
        <scheme val="minor"/>
      </rPr>
      <t xml:space="preserve">2  </t>
    </r>
    <r>
      <rPr>
        <b/>
        <sz val="12"/>
        <color theme="1"/>
        <rFont val="Calibri"/>
        <family val="2"/>
        <scheme val="minor"/>
      </rPr>
      <t>(grados/s)</t>
    </r>
  </si>
  <si>
    <r>
      <t>V</t>
    </r>
    <r>
      <rPr>
        <b/>
        <sz val="12"/>
        <color theme="1"/>
        <rFont val="Calibri"/>
        <family val="2"/>
        <scheme val="minor"/>
      </rPr>
      <t>hoja (m/s)</t>
    </r>
  </si>
  <si>
    <r>
      <t>ω</t>
    </r>
    <r>
      <rPr>
        <b/>
        <vertAlign val="subscript"/>
        <sz val="18"/>
        <color theme="1"/>
        <rFont val="Calibri"/>
        <family val="2"/>
        <scheme val="minor"/>
      </rPr>
      <t xml:space="preserve">3 </t>
    </r>
    <r>
      <rPr>
        <b/>
        <vertAlign val="subscript"/>
        <sz val="12"/>
        <color theme="1"/>
        <rFont val="Calibri"/>
        <family val="2"/>
        <scheme val="minor"/>
      </rPr>
      <t xml:space="preserve"> </t>
    </r>
    <r>
      <rPr>
        <b/>
        <sz val="12"/>
        <color theme="1"/>
        <rFont val="Calibri"/>
        <family val="2"/>
        <scheme val="minor"/>
      </rPr>
      <t>(grados/s)</t>
    </r>
  </si>
  <si>
    <t>Velocidades requeridas</t>
  </si>
  <si>
    <r>
      <t>ω</t>
    </r>
    <r>
      <rPr>
        <b/>
        <sz val="11"/>
        <color theme="1"/>
        <rFont val="Calibri"/>
        <family val="2"/>
        <scheme val="minor"/>
      </rPr>
      <t>3</t>
    </r>
    <r>
      <rPr>
        <b/>
        <sz val="14"/>
        <color theme="1"/>
        <rFont val="Calibri"/>
        <family val="2"/>
        <scheme val="minor"/>
      </rPr>
      <t xml:space="preserve">  (grados/s)</t>
    </r>
  </si>
  <si>
    <r>
      <t>V</t>
    </r>
    <r>
      <rPr>
        <b/>
        <sz val="11"/>
        <color theme="1"/>
        <rFont val="Calibri"/>
        <family val="2"/>
        <scheme val="minor"/>
      </rPr>
      <t>hoja</t>
    </r>
    <r>
      <rPr>
        <b/>
        <sz val="14"/>
        <color theme="1"/>
        <rFont val="Calibri"/>
        <family val="2"/>
        <scheme val="minor"/>
      </rPr>
      <t xml:space="preserve"> (m/s)</t>
    </r>
  </si>
  <si>
    <r>
      <t>V</t>
    </r>
    <r>
      <rPr>
        <b/>
        <vertAlign val="subscript"/>
        <sz val="18"/>
        <color theme="1"/>
        <rFont val="Calibri"/>
        <family val="2"/>
        <scheme val="minor"/>
      </rPr>
      <t xml:space="preserve">A </t>
    </r>
    <r>
      <rPr>
        <b/>
        <sz val="18"/>
        <color theme="1"/>
        <rFont val="Calibri"/>
        <family val="2"/>
        <scheme val="minor"/>
      </rPr>
      <t>(m/s)</t>
    </r>
  </si>
  <si>
    <r>
      <rPr>
        <b/>
        <sz val="18"/>
        <color theme="1"/>
        <rFont val="Calibri"/>
        <family val="2"/>
        <scheme val="minor"/>
      </rPr>
      <t>V</t>
    </r>
    <r>
      <rPr>
        <b/>
        <sz val="12"/>
        <color theme="1"/>
        <rFont val="Calibri"/>
        <family val="2"/>
        <scheme val="minor"/>
      </rPr>
      <t>B/A</t>
    </r>
    <r>
      <rPr>
        <b/>
        <sz val="14"/>
        <color theme="1"/>
        <rFont val="Calibri"/>
        <family val="2"/>
        <scheme val="minor"/>
      </rPr>
      <t xml:space="preserve"> </t>
    </r>
    <r>
      <rPr>
        <b/>
        <sz val="16"/>
        <color theme="1"/>
        <rFont val="Calibri"/>
        <family val="2"/>
        <scheme val="minor"/>
      </rPr>
      <t>(m/s)</t>
    </r>
  </si>
  <si>
    <r>
      <t>V</t>
    </r>
    <r>
      <rPr>
        <b/>
        <sz val="12"/>
        <color theme="1"/>
        <rFont val="Calibri"/>
        <family val="2"/>
        <scheme val="minor"/>
      </rPr>
      <t>B</t>
    </r>
    <r>
      <rPr>
        <b/>
        <sz val="18"/>
        <color theme="1"/>
        <rFont val="Calibri"/>
        <family val="2"/>
        <scheme val="minor"/>
      </rPr>
      <t xml:space="preserve"> (m/s)</t>
    </r>
  </si>
  <si>
    <r>
      <t>(coloque aquí la imagen de comprobación para la obtención de V</t>
    </r>
    <r>
      <rPr>
        <b/>
        <sz val="10"/>
        <color theme="2" tint="-0.249977111117893"/>
        <rFont val="Calibri"/>
        <family val="2"/>
        <scheme val="minor"/>
      </rPr>
      <t>B/A</t>
    </r>
    <r>
      <rPr>
        <b/>
        <sz val="14"/>
        <color theme="2" tint="-0.249977111117893"/>
        <rFont val="Calibri"/>
        <family val="2"/>
        <scheme val="minor"/>
      </rPr>
      <t xml:space="preserve"> y </t>
    </r>
    <r>
      <rPr>
        <b/>
        <sz val="14"/>
        <color theme="2" tint="-0.249977111117893"/>
        <rFont val="Calibri"/>
        <family val="2"/>
      </rPr>
      <t>ω</t>
    </r>
    <r>
      <rPr>
        <b/>
        <sz val="11"/>
        <color theme="2" tint="-0.249977111117893"/>
        <rFont val="Calibri"/>
        <family val="2"/>
        <scheme val="minor"/>
      </rPr>
      <t>3</t>
    </r>
    <r>
      <rPr>
        <b/>
        <sz val="14"/>
        <color theme="2" tint="-0.249977111117893"/>
        <rFont val="Calibri"/>
        <family val="2"/>
        <scheme val="minor"/>
      </rPr>
      <t xml:space="preserve"> a partir de un polígono de velocidades)</t>
    </r>
  </si>
  <si>
    <r>
      <t xml:space="preserve">Para hacer entrega de la actividad en la plataforma virtual del curso, </t>
    </r>
    <r>
      <rPr>
        <b/>
        <i/>
        <sz val="12"/>
        <color rgb="FFFF0000"/>
        <rFont val="Calibri"/>
        <family val="2"/>
        <scheme val="minor"/>
      </rPr>
      <t>cargue</t>
    </r>
    <r>
      <rPr>
        <b/>
        <i/>
        <sz val="12"/>
        <color theme="1"/>
        <rFont val="Calibri"/>
        <family val="2"/>
        <scheme val="minor"/>
      </rPr>
      <t xml:space="preserve"> este archivo (</t>
    </r>
    <r>
      <rPr>
        <b/>
        <i/>
        <sz val="12"/>
        <color rgb="FFFF0000"/>
        <rFont val="Calibri"/>
        <family val="2"/>
        <scheme val="minor"/>
      </rPr>
      <t>diligenciado todos las celdas que se encuentran en color amarillo</t>
    </r>
    <r>
      <rPr>
        <b/>
        <i/>
        <sz val="12"/>
        <color theme="1"/>
        <rFont val="Calibri"/>
        <family val="2"/>
        <scheme val="minor"/>
      </rPr>
      <t xml:space="preserve">) y adicionalmente </t>
    </r>
    <r>
      <rPr>
        <b/>
        <i/>
        <sz val="12"/>
        <color rgb="FFFF0000"/>
        <rFont val="Calibri"/>
        <family val="2"/>
        <scheme val="minor"/>
      </rPr>
      <t>comprima</t>
    </r>
    <r>
      <rPr>
        <b/>
        <i/>
        <sz val="12"/>
        <color theme="1"/>
        <rFont val="Calibri"/>
        <family val="2"/>
        <scheme val="minor"/>
      </rPr>
      <t xml:space="preserve"> tanto los archivos de inventor, matlab, octave, etc, empleados para dar solución al problema y cárguelos a la plataforma. Tenga en cuenta que solo se pueden cargar 2 archivos (Formato y Archivo comprimido)</t>
    </r>
  </si>
  <si>
    <r>
      <t xml:space="preserve">Departamento de Ingeniería Mecánica y Mecatrónica, Facultad de Ingeniería, Sede Bogotá
</t>
    </r>
    <r>
      <rPr>
        <b/>
        <sz val="14"/>
        <color theme="1"/>
        <rFont val="Calibri"/>
        <family val="2"/>
        <scheme val="minor"/>
      </rPr>
      <t>Asignatura: MECANISMOS</t>
    </r>
    <r>
      <rPr>
        <sz val="11"/>
        <color theme="1"/>
        <rFont val="Calibri"/>
        <family val="2"/>
        <scheme val="minor"/>
      </rPr>
      <t xml:space="preserve">
1er Semestre de 2021</t>
    </r>
  </si>
  <si>
    <r>
      <t xml:space="preserve">1. Establezca los valores de L1 y θ2|t=0s de acuerdo con la tabla anteriormente mostrada y defina los parametros de su mecanismo </t>
    </r>
    <r>
      <rPr>
        <b/>
        <sz val="12"/>
        <color rgb="FFFF0000"/>
        <rFont val="Calibri"/>
        <family val="2"/>
        <scheme val="minor"/>
      </rPr>
      <t>(ingrese los datos asignados por el profesor en las celdas J11 y J12)</t>
    </r>
  </si>
  <si>
    <r>
      <t xml:space="preserve">2. (1/5) ¿Obtenga el ángulo de desbalance </t>
    </r>
    <r>
      <rPr>
        <b/>
        <sz val="12"/>
        <color theme="1"/>
        <rFont val="Calibri"/>
        <family val="2"/>
      </rPr>
      <t>β</t>
    </r>
    <r>
      <rPr>
        <b/>
        <sz val="12"/>
        <color theme="1"/>
        <rFont val="Calibri"/>
        <family val="2"/>
        <scheme val="minor"/>
      </rPr>
      <t xml:space="preserve"> y la relación de tiempo Q para el mecanismo. Incluya una imagen que muestre el procedimiento gráfico empleado para hallar el ángulo </t>
    </r>
    <r>
      <rPr>
        <b/>
        <sz val="12"/>
        <color theme="1"/>
        <rFont val="Calibri"/>
        <family val="2"/>
      </rPr>
      <t>β</t>
    </r>
    <r>
      <rPr>
        <b/>
        <sz val="12"/>
        <color theme="1"/>
        <rFont val="Calibri"/>
        <family val="2"/>
        <scheme val="minor"/>
      </rPr>
      <t xml:space="preserve"> desde un boceto de Inventor.</t>
    </r>
  </si>
  <si>
    <r>
      <t xml:space="preserve">5. (1/5)  Verifique el resultado obtenido para la velocidad angular del acoplador </t>
    </r>
    <r>
      <rPr>
        <b/>
        <sz val="14"/>
        <color theme="1"/>
        <rFont val="Calibri"/>
        <family val="2"/>
      </rPr>
      <t>ω</t>
    </r>
    <r>
      <rPr>
        <b/>
        <sz val="11"/>
        <color theme="1"/>
        <rFont val="Calibri"/>
        <family val="2"/>
        <scheme val="minor"/>
      </rPr>
      <t>3</t>
    </r>
    <r>
      <rPr>
        <b/>
        <sz val="12"/>
        <color theme="1"/>
        <rFont val="Calibri"/>
        <family val="2"/>
        <scheme val="minor"/>
      </rPr>
      <t xml:space="preserve"> para t= 2s mediante el método gráfico, a través de un boceto en Inventor que represente el polígono de velocidades correspondiente.</t>
    </r>
  </si>
  <si>
    <t>4. (2/5) Para el instante t=2s obtenega la velocidad angular del acoplador ω3 y la velocidad de la hoja Vhoja. Justifique este resultado mediante gráficas comparativas superpuestas obtenidas para el ciclo completo de simulación requerido (2 segundos) usando el entorno de simulación dinámica de Inventor y también por la implementación en Matlab u Octave de las ecuaciones de clausura (gráficos de velocidad vs tiempo superpuestos).</t>
  </si>
  <si>
    <r>
      <rPr>
        <sz val="14"/>
        <color theme="1"/>
        <rFont val="Calibri"/>
        <family val="2"/>
        <scheme val="minor"/>
      </rPr>
      <t>En la figura se muestra una sierra eléctrica, utilizada para cortar metal. El mecanismo mueve la hoja (eslabón 4) hacia adelante y hacia atrás para cortar la pieza. Para el análisis de velocidades tenga en cuenta que el mecanismo parte del reposo, en la posición inicial mostrada en la figura (asignada para cada caso) y que la velocidad angular de la manivela (eslabón 2) aumenta linealmente hasta alcanzar su valor máximo de 70 rpm al completar la primer vuelta de la manivela y de ahí en adelante se mantiene constante. La simulación a realizar debe llegar a 2s. Para la simulación se deben usar al menos 360 datos de tiempo por vuelta (especificar la cantidad de puntos usados en la simulación)</t>
    </r>
    <r>
      <rPr>
        <sz val="14"/>
        <color theme="1"/>
        <rFont val="Calibri"/>
        <family val="2"/>
      </rPr>
      <t>.</t>
    </r>
    <r>
      <rPr>
        <sz val="14"/>
        <color theme="1"/>
        <rFont val="Calibri"/>
        <family val="2"/>
        <scheme val="minor"/>
      </rPr>
      <t xml:space="preserve">
En la siguiente tabla se muestra los datos geométricos que completan la descripción del mecanismo a analizar (caso 1 para cédulas terminadas en dígito impar y caso 2 para cédulas terminadas en dígito cero o par):</t>
    </r>
  </si>
  <si>
    <t>Santiago Marín Becerra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</si>
</sst>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
    <numFmt numFmtId="165" formatCode="0.000"/>
    <numFmt numFmtId="166" formatCode="#,##0.00000"/>
    <numFmt numFmtId="167" formatCode="0.0000"/>
    <numFmt numFmtId="168" formatCode="#,##0.0000"/>
  </numFmts>
  <fonts count="4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b/>
      <sz val="12"/>
      <name val="Arial"/>
      <family val="2"/>
    </font>
    <font>
      <sz val="10"/>
      <color indexed="8"/>
      <name val="Sans"/>
    </font>
    <font>
      <b/>
      <sz val="12"/>
      <name val="Calibri"/>
      <family val="2"/>
    </font>
    <font>
      <b/>
      <vertAlign val="subscript"/>
      <sz val="12"/>
      <name val="Arial"/>
      <family val="2"/>
    </font>
    <font>
      <b/>
      <sz val="9"/>
      <color indexed="8"/>
      <name val="Sans"/>
    </font>
    <font>
      <b/>
      <i/>
      <sz val="20"/>
      <color theme="0"/>
      <name val="Calibri"/>
      <family val="2"/>
      <scheme val="minor"/>
    </font>
    <font>
      <b/>
      <sz val="12"/>
      <color theme="1"/>
      <name val="Calibri"/>
      <family val="2"/>
      <scheme val="minor"/>
    </font>
    <font>
      <b/>
      <sz val="12"/>
      <color rgb="FFFF0000"/>
      <name val="Calibri"/>
      <family val="2"/>
      <scheme val="minor"/>
    </font>
    <font>
      <sz val="12"/>
      <color theme="1"/>
      <name val="Calibri"/>
      <family val="2"/>
      <scheme val="minor"/>
    </font>
    <font>
      <b/>
      <vertAlign val="subscript"/>
      <sz val="12"/>
      <color theme="1"/>
      <name val="Calibri"/>
      <family val="2"/>
      <scheme val="minor"/>
    </font>
    <font>
      <b/>
      <sz val="18"/>
      <color theme="1"/>
      <name val="Calibri"/>
      <family val="2"/>
      <scheme val="minor"/>
    </font>
    <font>
      <b/>
      <vertAlign val="subscript"/>
      <sz val="18"/>
      <color theme="1"/>
      <name val="Calibri"/>
      <family val="2"/>
      <scheme val="minor"/>
    </font>
    <font>
      <b/>
      <vertAlign val="subscript"/>
      <sz val="14"/>
      <name val="Arial"/>
      <family val="2"/>
    </font>
    <font>
      <sz val="16"/>
      <color theme="1"/>
      <name val="Calibri"/>
      <family val="2"/>
      <scheme val="minor"/>
    </font>
    <font>
      <b/>
      <sz val="14"/>
      <color theme="2" tint="-0.249977111117893"/>
      <name val="Calibri"/>
      <family val="2"/>
      <scheme val="minor"/>
    </font>
    <font>
      <b/>
      <sz val="8"/>
      <color indexed="8"/>
      <name val="Sans"/>
    </font>
    <font>
      <b/>
      <sz val="11"/>
      <name val="Arial"/>
      <family val="2"/>
    </font>
    <font>
      <b/>
      <sz val="11"/>
      <name val="Calibri"/>
      <family val="2"/>
    </font>
    <font>
      <b/>
      <vertAlign val="subscript"/>
      <sz val="11"/>
      <name val="Arial"/>
      <family val="2"/>
    </font>
    <font>
      <b/>
      <sz val="36"/>
      <color rgb="FFFF0000"/>
      <name val="Calibri"/>
      <family val="2"/>
      <scheme val="minor"/>
    </font>
    <font>
      <b/>
      <i/>
      <sz val="12"/>
      <color theme="1"/>
      <name val="Calibri"/>
      <family val="2"/>
      <scheme val="minor"/>
    </font>
    <font>
      <b/>
      <i/>
      <sz val="12"/>
      <color rgb="FFFF0000"/>
      <name val="Calibri"/>
      <family val="2"/>
      <scheme val="minor"/>
    </font>
    <font>
      <sz val="11"/>
      <color indexed="8"/>
      <name val="Sans"/>
    </font>
    <font>
      <sz val="11"/>
      <color theme="0"/>
      <name val="Calibri"/>
      <family val="2"/>
      <scheme val="minor"/>
    </font>
    <font>
      <sz val="11"/>
      <color rgb="FFFF0000"/>
      <name val="Calibri"/>
      <family val="2"/>
      <scheme val="minor"/>
    </font>
    <font>
      <b/>
      <sz val="14"/>
      <name val="Calibri"/>
      <family val="2"/>
    </font>
    <font>
      <b/>
      <sz val="12"/>
      <color theme="1"/>
      <name val="Calibri"/>
      <family val="2"/>
    </font>
    <font>
      <b/>
      <sz val="11"/>
      <color indexed="8"/>
      <name val="Sans"/>
    </font>
    <font>
      <b/>
      <sz val="10"/>
      <name val="Arial"/>
      <family val="2"/>
    </font>
    <font>
      <b/>
      <sz val="9"/>
      <name val="Arial"/>
      <family val="2"/>
    </font>
    <font>
      <b/>
      <sz val="14"/>
      <color theme="1"/>
      <name val="Calibri"/>
      <family val="2"/>
    </font>
    <font>
      <b/>
      <sz val="9"/>
      <color theme="1"/>
      <name val="Calibri"/>
      <family val="2"/>
      <scheme val="minor"/>
    </font>
    <font>
      <b/>
      <sz val="16"/>
      <color theme="1"/>
      <name val="Calibri"/>
      <family val="2"/>
      <scheme val="minor"/>
    </font>
    <font>
      <b/>
      <sz val="11"/>
      <color theme="2" tint="-0.249977111117893"/>
      <name val="Calibri"/>
      <family val="2"/>
      <scheme val="minor"/>
    </font>
    <font>
      <b/>
      <sz val="10"/>
      <color theme="2" tint="-0.249977111117893"/>
      <name val="Calibri"/>
      <family val="2"/>
      <scheme val="minor"/>
    </font>
    <font>
      <b/>
      <sz val="14"/>
      <color theme="2" tint="-0.249977111117893"/>
      <name val="Calibri"/>
      <family val="2"/>
    </font>
    <font>
      <sz val="14"/>
      <color theme="1"/>
      <name val="Calibri"/>
      <family val="2"/>
    </font>
  </fonts>
  <fills count="11">
    <fill>
      <patternFill patternType="none"/>
    </fill>
    <fill>
      <patternFill patternType="gray125"/>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4" tint="-0.499984740745262"/>
        <bgColor indexed="64"/>
      </patternFill>
    </fill>
    <fill>
      <patternFill patternType="solid">
        <fgColor rgb="FFFFFF00"/>
        <bgColor indexed="64"/>
      </patternFill>
    </fill>
    <fill>
      <patternFill patternType="solid">
        <fgColor rgb="FFFFFF66"/>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thin">
        <color indexed="64"/>
      </left>
      <right/>
      <top/>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s>
  <cellStyleXfs count="1">
    <xf numFmtId="0" fontId="0" fillId="0" borderId="0"/>
  </cellStyleXfs>
  <cellXfs count="147">
    <xf numFmtId="0" fontId="0" fillId="0" borderId="0" xfId="0"/>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4" fillId="4" borderId="0" xfId="0" applyFont="1" applyFill="1" applyAlignment="1">
      <alignment horizontal="center" vertical="center" wrapText="1"/>
    </xf>
    <xf numFmtId="0" fontId="8" fillId="6" borderId="6" xfId="0" applyFont="1" applyFill="1" applyBorder="1" applyAlignment="1">
      <alignment horizontal="center" vertical="center" wrapText="1"/>
    </xf>
    <xf numFmtId="0" fontId="8" fillId="6" borderId="7" xfId="0" applyFont="1" applyFill="1" applyBorder="1" applyAlignment="1">
      <alignment horizontal="center" vertical="center" wrapText="1"/>
    </xf>
    <xf numFmtId="1" fontId="4" fillId="7" borderId="16" xfId="0" applyNumberFormat="1" applyFont="1" applyFill="1" applyBorder="1" applyAlignment="1">
      <alignment horizontal="center" vertical="center"/>
    </xf>
    <xf numFmtId="0" fontId="4" fillId="7" borderId="17" xfId="0" applyFont="1" applyFill="1" applyBorder="1" applyAlignment="1">
      <alignment horizontal="center" vertical="center" wrapText="1"/>
    </xf>
    <xf numFmtId="0" fontId="4" fillId="7" borderId="18"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10" xfId="0" applyFont="1" applyBorder="1" applyAlignment="1">
      <alignment horizontal="center" vertical="center" wrapText="1"/>
    </xf>
    <xf numFmtId="0" fontId="8" fillId="6" borderId="5" xfId="0" applyFont="1" applyFill="1" applyBorder="1" applyAlignment="1">
      <alignment horizontal="center" vertical="center" wrapText="1"/>
    </xf>
    <xf numFmtId="0" fontId="0" fillId="0" borderId="0" xfId="0" applyAlignment="1">
      <alignment horizontal="center" vertical="center"/>
    </xf>
    <xf numFmtId="1" fontId="19" fillId="6" borderId="5" xfId="0" applyNumberFormat="1" applyFont="1" applyFill="1" applyBorder="1" applyAlignment="1">
      <alignment horizontal="center" vertical="center" wrapText="1"/>
    </xf>
    <xf numFmtId="0" fontId="19" fillId="6" borderId="6" xfId="0" applyFont="1" applyFill="1" applyBorder="1" applyAlignment="1">
      <alignment horizontal="center" vertical="center" wrapText="1"/>
    </xf>
    <xf numFmtId="0" fontId="19" fillId="6" borderId="7" xfId="0" applyFont="1" applyFill="1" applyBorder="1" applyAlignment="1">
      <alignment horizontal="center" vertical="center" wrapText="1"/>
    </xf>
    <xf numFmtId="0" fontId="5" fillId="9" borderId="1" xfId="0" applyFont="1" applyFill="1" applyBorder="1" applyAlignment="1">
      <alignment horizontal="center" vertical="center" wrapText="1"/>
    </xf>
    <xf numFmtId="164" fontId="0" fillId="0" borderId="1" xfId="0" applyNumberFormat="1" applyBorder="1" applyAlignment="1">
      <alignment horizontal="center" vertical="center"/>
    </xf>
    <xf numFmtId="0" fontId="5" fillId="4" borderId="1"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1" fillId="0" borderId="0" xfId="0" applyFont="1"/>
    <xf numFmtId="0" fontId="20" fillId="7" borderId="18"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xf>
    <xf numFmtId="0" fontId="10" fillId="3" borderId="1" xfId="0" applyFont="1" applyFill="1" applyBorder="1" applyAlignment="1">
      <alignment horizontal="center" vertical="center"/>
    </xf>
    <xf numFmtId="0" fontId="10" fillId="3" borderId="1" xfId="0" quotePrefix="1" applyFont="1" applyFill="1" applyBorder="1" applyAlignment="1">
      <alignment horizontal="center" vertical="center"/>
    </xf>
    <xf numFmtId="164" fontId="0" fillId="9" borderId="1" xfId="0" applyNumberFormat="1" applyFill="1" applyBorder="1" applyAlignment="1">
      <alignment horizontal="center" vertical="center"/>
    </xf>
    <xf numFmtId="164" fontId="0" fillId="0" borderId="1" xfId="0" applyNumberFormat="1" applyBorder="1" applyAlignment="1">
      <alignment horizontal="center"/>
    </xf>
    <xf numFmtId="165" fontId="0" fillId="0" borderId="11" xfId="0" applyNumberFormat="1" applyFill="1" applyBorder="1" applyAlignment="1" applyProtection="1">
      <alignment horizontal="center" vertical="center" wrapText="1"/>
      <protection locked="0"/>
    </xf>
    <xf numFmtId="0" fontId="0" fillId="0" borderId="11" xfId="0" applyFill="1" applyBorder="1" applyAlignment="1" applyProtection="1">
      <alignment horizontal="center" vertical="center" wrapText="1"/>
      <protection locked="0"/>
    </xf>
    <xf numFmtId="0" fontId="0" fillId="0" borderId="12" xfId="0" applyFill="1" applyBorder="1" applyAlignment="1" applyProtection="1">
      <alignment horizontal="center" vertical="center" wrapText="1"/>
      <protection locked="0"/>
    </xf>
    <xf numFmtId="0" fontId="0" fillId="0" borderId="0" xfId="0" applyAlignment="1" applyProtection="1">
      <alignment vertical="center"/>
    </xf>
    <xf numFmtId="0" fontId="0" fillId="0" borderId="0" xfId="0" applyProtection="1"/>
    <xf numFmtId="0" fontId="23" fillId="0" borderId="0" xfId="0" applyFont="1" applyAlignment="1" applyProtection="1">
      <alignment horizontal="center" vertical="center"/>
    </xf>
    <xf numFmtId="0" fontId="24" fillId="0" borderId="0" xfId="0" applyFont="1" applyFill="1" applyBorder="1" applyAlignment="1" applyProtection="1">
      <alignment horizontal="center" vertical="center" wrapText="1"/>
    </xf>
    <xf numFmtId="0" fontId="0" fillId="0" borderId="0" xfId="0" applyFill="1" applyProtection="1"/>
    <xf numFmtId="0" fontId="23" fillId="0" borderId="0" xfId="0" applyFont="1" applyFill="1" applyAlignment="1" applyProtection="1">
      <alignment horizontal="center" vertical="center"/>
    </xf>
    <xf numFmtId="0" fontId="2" fillId="0" borderId="19" xfId="0" applyFont="1" applyBorder="1" applyAlignment="1" applyProtection="1">
      <alignment vertical="center" wrapText="1"/>
    </xf>
    <xf numFmtId="1" fontId="4" fillId="7" borderId="16" xfId="0" applyNumberFormat="1" applyFont="1" applyFill="1" applyBorder="1" applyAlignment="1" applyProtection="1">
      <alignment horizontal="center" vertical="center"/>
    </xf>
    <xf numFmtId="0" fontId="4" fillId="7" borderId="17" xfId="0" applyFont="1" applyFill="1" applyBorder="1" applyAlignment="1" applyProtection="1">
      <alignment horizontal="center" vertical="center" wrapText="1"/>
    </xf>
    <xf numFmtId="0" fontId="26" fillId="0" borderId="8" xfId="0" applyFont="1" applyBorder="1" applyAlignment="1" applyProtection="1">
      <alignment horizontal="center" vertical="center" wrapText="1"/>
    </xf>
    <xf numFmtId="0" fontId="26" fillId="0" borderId="10" xfId="0" applyFont="1" applyBorder="1" applyAlignment="1" applyProtection="1">
      <alignment horizontal="center" vertical="center" wrapText="1"/>
    </xf>
    <xf numFmtId="0" fontId="5" fillId="0" borderId="0" xfId="0" applyFont="1" applyAlignment="1" applyProtection="1">
      <alignment horizontal="center" vertical="center" wrapText="1"/>
    </xf>
    <xf numFmtId="0" fontId="3" fillId="3" borderId="10" xfId="0" applyFont="1" applyFill="1" applyBorder="1" applyAlignment="1" applyProtection="1">
      <alignment horizontal="center" vertical="center" wrapText="1"/>
    </xf>
    <xf numFmtId="166" fontId="0" fillId="0" borderId="0" xfId="0" applyNumberFormat="1" applyProtection="1"/>
    <xf numFmtId="0" fontId="18" fillId="4" borderId="0" xfId="0" applyFont="1" applyFill="1" applyAlignment="1" applyProtection="1">
      <alignment vertical="center" wrapText="1"/>
    </xf>
    <xf numFmtId="0" fontId="10" fillId="4" borderId="0" xfId="0" applyFont="1" applyFill="1" applyAlignment="1" applyProtection="1">
      <alignment horizontal="left" vertical="center" wrapText="1"/>
    </xf>
    <xf numFmtId="0" fontId="12" fillId="4" borderId="0" xfId="0" applyFont="1" applyFill="1" applyAlignment="1" applyProtection="1">
      <alignment horizontal="left" vertical="center" wrapText="1"/>
    </xf>
    <xf numFmtId="1" fontId="27" fillId="0" borderId="0" xfId="0" applyNumberFormat="1" applyFont="1" applyAlignment="1" applyProtection="1">
      <alignment horizontal="center" vertical="center"/>
      <protection hidden="1"/>
    </xf>
    <xf numFmtId="0" fontId="27" fillId="0" borderId="0" xfId="0" applyFont="1" applyProtection="1">
      <protection hidden="1"/>
    </xf>
    <xf numFmtId="0" fontId="27" fillId="0" borderId="0" xfId="0" applyFont="1" applyProtection="1"/>
    <xf numFmtId="0" fontId="29" fillId="3" borderId="11" xfId="0"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0" fontId="3" fillId="3" borderId="11" xfId="0" applyFont="1" applyFill="1" applyBorder="1" applyAlignment="1" applyProtection="1">
      <alignment horizontal="center" vertical="center" wrapText="1"/>
    </xf>
    <xf numFmtId="0" fontId="14" fillId="3" borderId="24" xfId="0" applyFont="1" applyFill="1" applyBorder="1" applyAlignment="1" applyProtection="1">
      <alignment horizontal="center" vertical="center" wrapText="1"/>
    </xf>
    <xf numFmtId="0" fontId="26" fillId="0" borderId="0" xfId="0" applyFont="1" applyBorder="1" applyAlignment="1" applyProtection="1">
      <alignment horizontal="center" vertical="center" wrapText="1"/>
    </xf>
    <xf numFmtId="0" fontId="26" fillId="4" borderId="0" xfId="0" applyFont="1" applyFill="1" applyBorder="1" applyAlignment="1" applyProtection="1">
      <alignment horizontal="center" vertical="center" wrapText="1"/>
    </xf>
    <xf numFmtId="0" fontId="26" fillId="0" borderId="9" xfId="0" applyFont="1" applyBorder="1" applyAlignment="1" applyProtection="1">
      <alignment horizontal="center" vertical="center" wrapText="1"/>
    </xf>
    <xf numFmtId="0" fontId="26" fillId="0" borderId="12" xfId="0" applyFont="1" applyBorder="1" applyAlignment="1" applyProtection="1">
      <alignment horizontal="center" vertical="center" wrapText="1"/>
    </xf>
    <xf numFmtId="1" fontId="31" fillId="6" borderId="5" xfId="0" applyNumberFormat="1" applyFont="1" applyFill="1" applyBorder="1" applyAlignment="1" applyProtection="1">
      <alignment horizontal="center" vertical="center" wrapText="1"/>
    </xf>
    <xf numFmtId="0" fontId="31" fillId="6" borderId="7" xfId="0" applyFont="1" applyFill="1" applyBorder="1" applyAlignment="1" applyProtection="1">
      <alignment horizontal="center" vertical="center" wrapText="1"/>
    </xf>
    <xf numFmtId="0" fontId="32" fillId="7" borderId="18" xfId="0" applyFont="1" applyFill="1" applyBorder="1" applyAlignment="1" applyProtection="1">
      <alignment horizontal="center" vertical="center" wrapText="1"/>
    </xf>
    <xf numFmtId="0" fontId="0" fillId="0" borderId="0" xfId="0" applyFill="1" applyBorder="1" applyAlignment="1" applyProtection="1">
      <alignment horizontal="center" vertical="center" wrapText="1"/>
      <protection locked="0"/>
    </xf>
    <xf numFmtId="0" fontId="29" fillId="0" borderId="0" xfId="0" applyFont="1" applyFill="1" applyBorder="1" applyAlignment="1" applyProtection="1">
      <alignment horizontal="center" vertical="center" wrapText="1"/>
    </xf>
    <xf numFmtId="0" fontId="3" fillId="0" borderId="0" xfId="0" applyFont="1" applyFill="1" applyBorder="1" applyAlignment="1" applyProtection="1">
      <alignment horizontal="center" vertical="center" wrapText="1"/>
    </xf>
    <xf numFmtId="2" fontId="0" fillId="0" borderId="0" xfId="0" applyNumberFormat="1" applyFill="1" applyBorder="1" applyAlignment="1" applyProtection="1">
      <alignment horizontal="center" vertical="center" wrapText="1"/>
      <protection locked="0"/>
    </xf>
    <xf numFmtId="0" fontId="0" fillId="0" borderId="0" xfId="0" applyFill="1" applyBorder="1" applyAlignment="1" applyProtection="1">
      <alignment horizontal="left" vertical="center" wrapText="1"/>
      <protection locked="0"/>
    </xf>
    <xf numFmtId="2" fontId="3" fillId="0" borderId="0" xfId="0" applyNumberFormat="1" applyFont="1" applyFill="1" applyBorder="1" applyAlignment="1" applyProtection="1">
      <alignment horizontal="center" vertical="center" wrapText="1"/>
    </xf>
    <xf numFmtId="0" fontId="34" fillId="3" borderId="30" xfId="0"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3" fillId="10" borderId="29" xfId="0" applyFont="1" applyFill="1" applyBorder="1" applyAlignment="1" applyProtection="1">
      <alignment horizontal="center" vertical="center" wrapText="1"/>
      <protection locked="0"/>
    </xf>
    <xf numFmtId="0" fontId="19" fillId="0" borderId="0" xfId="0" applyFont="1" applyFill="1" applyBorder="1" applyAlignment="1" applyProtection="1">
      <alignment horizontal="center" vertical="center" wrapText="1"/>
    </xf>
    <xf numFmtId="165" fontId="0" fillId="0" borderId="32" xfId="0" applyNumberFormat="1" applyFill="1" applyBorder="1" applyAlignment="1" applyProtection="1">
      <alignment horizontal="center" vertical="center" wrapText="1"/>
      <protection locked="0"/>
    </xf>
    <xf numFmtId="168" fontId="3" fillId="10" borderId="26" xfId="0" applyNumberFormat="1" applyFont="1" applyFill="1" applyBorder="1" applyAlignment="1" applyProtection="1">
      <alignment horizontal="center" vertical="center" wrapText="1"/>
      <protection locked="0"/>
    </xf>
    <xf numFmtId="0" fontId="3" fillId="10" borderId="23" xfId="0" applyFont="1" applyFill="1" applyBorder="1" applyAlignment="1" applyProtection="1">
      <alignment horizontal="center" vertical="center" wrapText="1"/>
      <protection locked="0"/>
    </xf>
    <xf numFmtId="167" fontId="1" fillId="0" borderId="31" xfId="0" applyNumberFormat="1" applyFont="1" applyFill="1" applyBorder="1" applyAlignment="1" applyProtection="1">
      <alignment horizontal="center" vertical="center" wrapText="1"/>
      <protection locked="0"/>
    </xf>
    <xf numFmtId="168" fontId="3" fillId="0" borderId="33" xfId="0" applyNumberFormat="1" applyFont="1" applyFill="1" applyBorder="1" applyAlignment="1" applyProtection="1">
      <alignment horizontal="center" vertical="center" wrapText="1"/>
      <protection locked="0"/>
    </xf>
    <xf numFmtId="167" fontId="3" fillId="0" borderId="23" xfId="0" applyNumberFormat="1" applyFont="1" applyFill="1" applyBorder="1" applyAlignment="1" applyProtection="1">
      <alignment horizontal="center" vertical="center" wrapText="1"/>
      <protection locked="0"/>
    </xf>
    <xf numFmtId="0" fontId="3" fillId="3" borderId="24" xfId="0" applyFont="1" applyFill="1" applyBorder="1" applyAlignment="1" applyProtection="1">
      <alignment horizontal="center" vertical="center" wrapText="1"/>
    </xf>
    <xf numFmtId="0" fontId="3" fillId="3" borderId="25"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protection locked="0"/>
    </xf>
    <xf numFmtId="0" fontId="18" fillId="4" borderId="25" xfId="0" applyFont="1" applyFill="1" applyBorder="1" applyAlignment="1" applyProtection="1">
      <alignment horizontal="center" vertical="center" wrapText="1"/>
      <protection locked="0"/>
    </xf>
    <xf numFmtId="0" fontId="18" fillId="4" borderId="26" xfId="0" applyFont="1" applyFill="1" applyBorder="1" applyAlignment="1" applyProtection="1">
      <alignment horizontal="center" vertical="center" wrapText="1"/>
      <protection locked="0"/>
    </xf>
    <xf numFmtId="0" fontId="0" fillId="0" borderId="0" xfId="0" applyAlignment="1" applyProtection="1">
      <alignment horizontal="center"/>
    </xf>
    <xf numFmtId="0" fontId="0" fillId="0" borderId="0" xfId="0" applyAlignment="1" applyProtection="1">
      <alignment horizontal="center" vertical="center" wrapText="1"/>
    </xf>
    <xf numFmtId="0" fontId="1" fillId="2" borderId="3" xfId="0" applyFont="1" applyFill="1" applyBorder="1" applyAlignment="1" applyProtection="1">
      <alignment horizontal="center" vertical="center"/>
    </xf>
    <xf numFmtId="0" fontId="1" fillId="2" borderId="4" xfId="0" applyFont="1" applyFill="1" applyBorder="1" applyAlignment="1" applyProtection="1">
      <alignment horizontal="center" vertical="center"/>
    </xf>
    <xf numFmtId="0" fontId="3" fillId="0" borderId="3" xfId="0" applyFont="1" applyBorder="1" applyAlignment="1" applyProtection="1">
      <alignment horizontal="center" vertical="center"/>
      <protection locked="0"/>
    </xf>
    <xf numFmtId="0" fontId="3" fillId="0" borderId="19" xfId="0" applyFont="1" applyBorder="1" applyAlignment="1" applyProtection="1">
      <alignment horizontal="center" vertical="center"/>
      <protection locked="0"/>
    </xf>
    <xf numFmtId="0" fontId="3" fillId="0" borderId="4" xfId="0" applyFont="1" applyBorder="1" applyAlignment="1" applyProtection="1">
      <alignment horizontal="center" vertical="center"/>
      <protection locked="0"/>
    </xf>
    <xf numFmtId="0" fontId="1" fillId="2" borderId="1" xfId="0" applyFont="1" applyFill="1" applyBorder="1" applyAlignment="1" applyProtection="1">
      <alignment horizontal="center" vertical="center"/>
    </xf>
    <xf numFmtId="0" fontId="1" fillId="2" borderId="1" xfId="0" applyFont="1" applyFill="1" applyBorder="1" applyAlignment="1" applyProtection="1">
      <alignment horizontal="left" vertical="center"/>
    </xf>
    <xf numFmtId="0" fontId="1" fillId="2" borderId="19" xfId="0" applyFont="1" applyFill="1" applyBorder="1" applyAlignment="1" applyProtection="1">
      <alignment horizontal="center" vertical="center"/>
    </xf>
    <xf numFmtId="0" fontId="9" fillId="8" borderId="0" xfId="0" applyFont="1" applyFill="1" applyAlignment="1" applyProtection="1">
      <alignment horizontal="left" vertical="center" wrapText="1"/>
    </xf>
    <xf numFmtId="0" fontId="24" fillId="5" borderId="24" xfId="0" applyFont="1" applyFill="1" applyBorder="1" applyAlignment="1" applyProtection="1">
      <alignment horizontal="center" vertical="center" wrapText="1"/>
    </xf>
    <xf numFmtId="0" fontId="24" fillId="5" borderId="25" xfId="0" applyFont="1" applyFill="1" applyBorder="1" applyAlignment="1" applyProtection="1">
      <alignment horizontal="center" vertical="center" wrapText="1"/>
    </xf>
    <xf numFmtId="0" fontId="24" fillId="5" borderId="26" xfId="0" applyFont="1" applyFill="1" applyBorder="1" applyAlignment="1" applyProtection="1">
      <alignment horizontal="center" vertical="center" wrapText="1"/>
    </xf>
    <xf numFmtId="0" fontId="0" fillId="0" borderId="2" xfId="0" applyBorder="1" applyAlignment="1" applyProtection="1">
      <alignment horizontal="center"/>
    </xf>
    <xf numFmtId="0" fontId="2" fillId="0" borderId="19" xfId="0" applyFont="1" applyBorder="1" applyAlignment="1" applyProtection="1">
      <alignment horizontal="center" vertical="center" wrapText="1"/>
    </xf>
    <xf numFmtId="0" fontId="2" fillId="0" borderId="4" xfId="0" applyFont="1" applyBorder="1" applyAlignment="1" applyProtection="1">
      <alignment horizontal="center" vertical="center" wrapText="1"/>
    </xf>
    <xf numFmtId="0" fontId="2" fillId="0" borderId="3" xfId="0" applyFont="1" applyBorder="1" applyAlignment="1" applyProtection="1">
      <alignment horizontal="left" vertical="center" wrapText="1"/>
    </xf>
    <xf numFmtId="0" fontId="17" fillId="0" borderId="19" xfId="0" applyFont="1" applyBorder="1" applyAlignment="1" applyProtection="1">
      <alignment horizontal="left" vertical="center" wrapText="1"/>
    </xf>
    <xf numFmtId="0" fontId="19" fillId="6" borderId="1" xfId="0" applyFont="1" applyFill="1" applyBorder="1" applyAlignment="1" applyProtection="1">
      <alignment horizontal="center" vertical="center" wrapText="1"/>
    </xf>
    <xf numFmtId="0" fontId="14" fillId="3" borderId="13" xfId="0" applyFont="1" applyFill="1" applyBorder="1" applyAlignment="1" applyProtection="1">
      <alignment horizontal="center" vertical="center" wrapText="1"/>
    </xf>
    <xf numFmtId="0" fontId="14" fillId="3" borderId="14" xfId="0" applyFont="1" applyFill="1" applyBorder="1" applyAlignment="1" applyProtection="1">
      <alignment horizontal="center" vertical="center" wrapText="1"/>
    </xf>
    <xf numFmtId="167" fontId="3" fillId="0" borderId="34" xfId="0" applyNumberFormat="1" applyFont="1" applyFill="1" applyBorder="1" applyAlignment="1" applyProtection="1">
      <alignment horizontal="center" vertical="center" wrapText="1"/>
      <protection locked="0"/>
    </xf>
    <xf numFmtId="167" fontId="3" fillId="0" borderId="35" xfId="0" applyNumberFormat="1" applyFont="1" applyFill="1" applyBorder="1" applyAlignment="1" applyProtection="1">
      <alignment horizontal="center" vertical="center" wrapText="1"/>
      <protection locked="0"/>
    </xf>
    <xf numFmtId="0" fontId="14" fillId="3" borderId="21" xfId="0" applyFont="1" applyFill="1" applyBorder="1" applyAlignment="1" applyProtection="1">
      <alignment horizontal="center" vertical="center" wrapText="1"/>
    </xf>
    <xf numFmtId="0" fontId="14" fillId="3" borderId="22" xfId="0" applyFont="1" applyFill="1" applyBorder="1" applyAlignment="1" applyProtection="1">
      <alignment horizontal="center" vertical="center" wrapText="1"/>
    </xf>
    <xf numFmtId="0" fontId="14" fillId="3" borderId="24" xfId="0" applyFont="1" applyFill="1" applyBorder="1" applyAlignment="1" applyProtection="1">
      <alignment horizontal="center" vertical="center" wrapText="1"/>
    </xf>
    <xf numFmtId="0" fontId="14" fillId="3" borderId="25" xfId="0" applyFont="1" applyFill="1" applyBorder="1" applyAlignment="1" applyProtection="1">
      <alignment horizontal="center" vertical="center" wrapText="1"/>
    </xf>
    <xf numFmtId="0" fontId="10" fillId="2" borderId="24" xfId="0" applyFont="1" applyFill="1" applyBorder="1" applyAlignment="1" applyProtection="1">
      <alignment horizontal="left" vertical="center" wrapText="1"/>
    </xf>
    <xf numFmtId="0" fontId="10" fillId="2" borderId="25" xfId="0" applyFont="1" applyFill="1" applyBorder="1" applyAlignment="1" applyProtection="1">
      <alignment horizontal="left" vertical="center" wrapText="1"/>
    </xf>
    <xf numFmtId="0" fontId="10" fillId="2" borderId="14" xfId="0" applyFont="1" applyFill="1" applyBorder="1" applyAlignment="1" applyProtection="1">
      <alignment horizontal="left" vertical="center" wrapText="1"/>
    </xf>
    <xf numFmtId="0" fontId="10" fillId="2" borderId="26" xfId="0" applyFont="1" applyFill="1" applyBorder="1" applyAlignment="1" applyProtection="1">
      <alignment horizontal="left" vertical="center" wrapText="1"/>
    </xf>
    <xf numFmtId="0" fontId="10" fillId="2" borderId="36" xfId="0" applyFont="1" applyFill="1" applyBorder="1" applyAlignment="1" applyProtection="1">
      <alignment horizontal="left" vertical="center" wrapText="1"/>
    </xf>
    <xf numFmtId="0" fontId="12" fillId="2" borderId="34" xfId="0" applyFont="1" applyFill="1" applyBorder="1" applyAlignment="1" applyProtection="1">
      <alignment horizontal="left" vertical="center" wrapText="1"/>
    </xf>
    <xf numFmtId="0" fontId="12" fillId="2" borderId="35" xfId="0" applyFont="1" applyFill="1" applyBorder="1" applyAlignment="1" applyProtection="1">
      <alignment horizontal="left" vertical="center" wrapText="1"/>
    </xf>
    <xf numFmtId="0" fontId="3" fillId="0" borderId="0" xfId="0" applyFont="1" applyFill="1" applyBorder="1" applyAlignment="1" applyProtection="1">
      <alignment horizontal="center" vertical="center" wrapText="1"/>
    </xf>
    <xf numFmtId="0" fontId="28" fillId="0" borderId="28" xfId="0" applyFont="1" applyBorder="1" applyProtection="1"/>
    <xf numFmtId="0" fontId="28" fillId="0" borderId="0" xfId="0" applyFont="1" applyBorder="1" applyProtection="1"/>
    <xf numFmtId="0" fontId="18" fillId="4" borderId="24" xfId="0" applyFont="1" applyFill="1" applyBorder="1" applyAlignment="1" applyProtection="1">
      <alignment horizontal="center" vertical="center" wrapText="1"/>
      <protection locked="0"/>
    </xf>
    <xf numFmtId="0" fontId="10" fillId="2" borderId="16" xfId="0" applyFont="1" applyFill="1" applyBorder="1" applyAlignment="1" applyProtection="1">
      <alignment horizontal="left" vertical="center" wrapText="1"/>
    </xf>
    <xf numFmtId="0" fontId="10" fillId="2" borderId="20" xfId="0" applyFont="1" applyFill="1" applyBorder="1" applyAlignment="1" applyProtection="1">
      <alignment horizontal="left" vertical="center" wrapText="1"/>
    </xf>
    <xf numFmtId="0" fontId="10" fillId="2" borderId="27" xfId="0" applyFont="1" applyFill="1" applyBorder="1" applyAlignment="1" applyProtection="1">
      <alignment horizontal="left" vertical="center" wrapText="1"/>
    </xf>
    <xf numFmtId="0" fontId="3" fillId="0" borderId="5" xfId="0" applyFont="1" applyBorder="1" applyAlignment="1" applyProtection="1">
      <alignment horizontal="left" vertical="top"/>
    </xf>
    <xf numFmtId="0" fontId="3" fillId="0" borderId="6" xfId="0" applyFont="1" applyBorder="1" applyAlignment="1" applyProtection="1">
      <alignment horizontal="left" vertical="top"/>
    </xf>
    <xf numFmtId="0" fontId="3" fillId="0" borderId="7" xfId="0" applyFont="1" applyBorder="1" applyAlignment="1" applyProtection="1">
      <alignment horizontal="left" vertical="top"/>
    </xf>
    <xf numFmtId="0" fontId="3" fillId="0" borderId="8" xfId="0" applyFont="1" applyBorder="1" applyAlignment="1" applyProtection="1">
      <alignment horizontal="left" vertical="top"/>
    </xf>
    <xf numFmtId="0" fontId="3" fillId="0" borderId="1" xfId="0" applyFont="1" applyBorder="1" applyAlignment="1" applyProtection="1">
      <alignment horizontal="left" vertical="top"/>
    </xf>
    <xf numFmtId="0" fontId="3" fillId="0" borderId="9" xfId="0" applyFont="1" applyBorder="1" applyAlignment="1" applyProtection="1">
      <alignment horizontal="left" vertical="top"/>
    </xf>
    <xf numFmtId="0" fontId="3" fillId="0" borderId="10" xfId="0" applyFont="1" applyBorder="1" applyAlignment="1" applyProtection="1">
      <alignment horizontal="left" vertical="top"/>
    </xf>
    <xf numFmtId="0" fontId="3" fillId="0" borderId="11" xfId="0" applyFont="1" applyBorder="1" applyAlignment="1" applyProtection="1">
      <alignment horizontal="left" vertical="top"/>
    </xf>
    <xf numFmtId="0" fontId="3" fillId="0" borderId="12" xfId="0" applyFont="1" applyBorder="1" applyAlignment="1" applyProtection="1">
      <alignment horizontal="left" vertical="top"/>
    </xf>
    <xf numFmtId="0" fontId="3" fillId="3" borderId="13" xfId="0" applyFont="1" applyFill="1" applyBorder="1" applyAlignment="1" applyProtection="1">
      <alignment horizontal="center" vertical="center" wrapText="1"/>
    </xf>
    <xf numFmtId="0" fontId="3" fillId="3" borderId="14" xfId="0" applyFont="1" applyFill="1" applyBorder="1" applyAlignment="1" applyProtection="1">
      <alignment horizontal="center" vertical="center" wrapText="1"/>
    </xf>
    <xf numFmtId="0" fontId="14" fillId="3" borderId="15" xfId="0" applyFont="1" applyFill="1" applyBorder="1" applyAlignment="1" applyProtection="1">
      <alignment horizontal="center" vertical="center" wrapText="1"/>
    </xf>
    <xf numFmtId="0" fontId="10" fillId="2" borderId="21" xfId="0" applyFont="1" applyFill="1" applyBorder="1" applyAlignment="1" applyProtection="1">
      <alignment horizontal="left" vertical="center" wrapText="1"/>
    </xf>
    <xf numFmtId="0" fontId="12" fillId="2" borderId="22" xfId="0" applyFont="1" applyFill="1" applyBorder="1" applyAlignment="1" applyProtection="1">
      <alignment horizontal="left" vertical="center" wrapText="1"/>
    </xf>
    <xf numFmtId="0" fontId="12" fillId="2" borderId="23" xfId="0" applyFont="1" applyFill="1" applyBorder="1" applyAlignment="1" applyProtection="1">
      <alignment horizontal="left" vertical="center" wrapText="1"/>
    </xf>
    <xf numFmtId="0" fontId="0" fillId="0" borderId="1" xfId="0" applyBorder="1" applyAlignment="1">
      <alignment horizontal="center" vertical="center"/>
    </xf>
    <xf numFmtId="164" fontId="0" fillId="0" borderId="3" xfId="0" applyNumberFormat="1" applyBorder="1" applyAlignment="1">
      <alignment horizontal="center"/>
    </xf>
    <xf numFmtId="164" fontId="0" fillId="0" borderId="4" xfId="0" applyNumberFormat="1" applyBorder="1" applyAlignment="1">
      <alignment horizontal="center"/>
    </xf>
    <xf numFmtId="0" fontId="10" fillId="3" borderId="1" xfId="0" applyFont="1" applyFill="1" applyBorder="1" applyAlignment="1">
      <alignment horizontal="center" vertical="center"/>
    </xf>
  </cellXfs>
  <cellStyles count="1">
    <cellStyle name="Normal" xfId="0" builtinId="0"/>
  </cellStyles>
  <dxfs count="6">
    <dxf>
      <fill>
        <patternFill>
          <bgColor rgb="FFFFFF66"/>
        </patternFill>
      </fill>
    </dxf>
    <dxf>
      <fill>
        <patternFill>
          <bgColor rgb="FF99FF99"/>
        </patternFill>
      </fill>
    </dxf>
    <dxf>
      <fill>
        <patternFill>
          <bgColor rgb="FFFFFF66"/>
        </patternFill>
      </fill>
    </dxf>
    <dxf>
      <fill>
        <patternFill>
          <bgColor rgb="FF99FF99"/>
        </patternFill>
      </fill>
    </dxf>
    <dxf>
      <fill>
        <patternFill>
          <bgColor rgb="FFFFFF66"/>
        </patternFill>
      </fill>
    </dxf>
    <dxf>
      <fill>
        <patternFill>
          <bgColor rgb="FF99FF99"/>
        </patternFill>
      </fill>
    </dxf>
  </dxfs>
  <tableStyles count="0" defaultTableStyle="TableStyleMedium2" defaultPivotStyle="PivotStyleLight16"/>
  <colors>
    <mruColors>
      <color rgb="FF99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943840</xdr:colOff>
      <xdr:row>7</xdr:row>
      <xdr:rowOff>441613</xdr:rowOff>
    </xdr:from>
    <xdr:to>
      <xdr:col>12</xdr:col>
      <xdr:colOff>160215</xdr:colOff>
      <xdr:row>7</xdr:row>
      <xdr:rowOff>3460661</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3782290" y="2918113"/>
          <a:ext cx="6186147" cy="3019048"/>
        </a:xfrm>
        <a:prstGeom prst="rect">
          <a:avLst/>
        </a:prstGeom>
      </xdr:spPr>
    </xdr:pic>
    <xdr:clientData/>
  </xdr:twoCellAnchor>
  <xdr:twoCellAnchor>
    <xdr:from>
      <xdr:col>9</xdr:col>
      <xdr:colOff>100854</xdr:colOff>
      <xdr:row>0</xdr:row>
      <xdr:rowOff>22894</xdr:rowOff>
    </xdr:from>
    <xdr:to>
      <xdr:col>11</xdr:col>
      <xdr:colOff>113180</xdr:colOff>
      <xdr:row>0</xdr:row>
      <xdr:rowOff>780050</xdr:rowOff>
    </xdr:to>
    <xdr:pic>
      <xdr:nvPicPr>
        <xdr:cNvPr id="2" name="image1.pn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05383" y="22894"/>
          <a:ext cx="1345826" cy="7571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27217</xdr:colOff>
      <xdr:row>28</xdr:row>
      <xdr:rowOff>1</xdr:rowOff>
    </xdr:from>
    <xdr:to>
      <xdr:col>19</xdr:col>
      <xdr:colOff>611273</xdr:colOff>
      <xdr:row>28</xdr:row>
      <xdr:rowOff>2372465</xdr:rowOff>
    </xdr:to>
    <xdr:pic>
      <xdr:nvPicPr>
        <xdr:cNvPr id="6" name="Imagen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stretch>
          <a:fillRect/>
        </a:stretch>
      </xdr:blipFill>
      <xdr:spPr>
        <a:xfrm>
          <a:off x="10232574" y="15988394"/>
          <a:ext cx="4840371" cy="2372464"/>
        </a:xfrm>
        <a:prstGeom prst="rect">
          <a:avLst/>
        </a:prstGeom>
      </xdr:spPr>
    </xdr:pic>
    <xdr:clientData/>
  </xdr:twoCellAnchor>
  <xdr:twoCellAnchor editAs="oneCell">
    <xdr:from>
      <xdr:col>14</xdr:col>
      <xdr:colOff>176185</xdr:colOff>
      <xdr:row>29</xdr:row>
      <xdr:rowOff>54429</xdr:rowOff>
    </xdr:from>
    <xdr:to>
      <xdr:col>20</xdr:col>
      <xdr:colOff>194662</xdr:colOff>
      <xdr:row>29</xdr:row>
      <xdr:rowOff>2474523</xdr:rowOff>
    </xdr:to>
    <xdr:pic>
      <xdr:nvPicPr>
        <xdr:cNvPr id="10" name="Imagen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stretch>
          <a:fillRect/>
        </a:stretch>
      </xdr:blipFill>
      <xdr:spPr>
        <a:xfrm>
          <a:off x="10381542" y="18070286"/>
          <a:ext cx="5036792" cy="2420094"/>
        </a:xfrm>
        <a:prstGeom prst="rect">
          <a:avLst/>
        </a:prstGeom>
      </xdr:spPr>
    </xdr:pic>
    <xdr:clientData/>
  </xdr:twoCellAnchor>
  <xdr:twoCellAnchor>
    <xdr:from>
      <xdr:col>11</xdr:col>
      <xdr:colOff>256505</xdr:colOff>
      <xdr:row>7</xdr:row>
      <xdr:rowOff>1980996</xdr:rowOff>
    </xdr:from>
    <xdr:to>
      <xdr:col>12</xdr:col>
      <xdr:colOff>212314</xdr:colOff>
      <xdr:row>7</xdr:row>
      <xdr:rowOff>2183402</xdr:rowOff>
    </xdr:to>
    <xdr:sp macro="" textlink="">
      <xdr:nvSpPr>
        <xdr:cNvPr id="9" name="CuadroTexto 8">
          <a:extLst>
            <a:ext uri="{FF2B5EF4-FFF2-40B4-BE49-F238E27FC236}">
              <a16:creationId xmlns:a16="http://schemas.microsoft.com/office/drawing/2014/main" id="{00000000-0008-0000-0000-000009000000}"/>
            </a:ext>
          </a:extLst>
        </xdr:cNvPr>
        <xdr:cNvSpPr txBox="1"/>
      </xdr:nvSpPr>
      <xdr:spPr>
        <a:xfrm>
          <a:off x="9791224" y="4469159"/>
          <a:ext cx="257110" cy="202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1"/>
        <a:lstStyle/>
        <a:p>
          <a:r>
            <a:rPr lang="es-419" sz="1600" b="1">
              <a:solidFill>
                <a:srgbClr val="FF0000"/>
              </a:solidFill>
              <a:latin typeface="Times New Roman" panose="02020603050405020304" pitchFamily="18" charset="0"/>
              <a:cs typeface="Times New Roman" panose="02020603050405020304" pitchFamily="18" charset="0"/>
            </a:rPr>
            <a:t>X</a:t>
          </a:r>
        </a:p>
      </xdr:txBody>
    </xdr:sp>
    <xdr:clientData/>
  </xdr:twoCellAnchor>
  <xdr:twoCellAnchor>
    <xdr:from>
      <xdr:col>9</xdr:col>
      <xdr:colOff>354370</xdr:colOff>
      <xdr:row>7</xdr:row>
      <xdr:rowOff>763438</xdr:rowOff>
    </xdr:from>
    <xdr:to>
      <xdr:col>9</xdr:col>
      <xdr:colOff>613911</xdr:colOff>
      <xdr:row>7</xdr:row>
      <xdr:rowOff>965844</xdr:rowOff>
    </xdr:to>
    <xdr:sp macro="" textlink="">
      <xdr:nvSpPr>
        <xdr:cNvPr id="11" name="CuadroTexto 10">
          <a:extLst>
            <a:ext uri="{FF2B5EF4-FFF2-40B4-BE49-F238E27FC236}">
              <a16:creationId xmlns:a16="http://schemas.microsoft.com/office/drawing/2014/main" id="{00000000-0008-0000-0000-00000B000000}"/>
            </a:ext>
          </a:extLst>
        </xdr:cNvPr>
        <xdr:cNvSpPr txBox="1"/>
      </xdr:nvSpPr>
      <xdr:spPr>
        <a:xfrm>
          <a:off x="8557533" y="3251601"/>
          <a:ext cx="259541" cy="202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1"/>
        <a:lstStyle/>
        <a:p>
          <a:r>
            <a:rPr lang="es-419" sz="1600" b="1">
              <a:solidFill>
                <a:srgbClr val="FF0000"/>
              </a:solidFill>
              <a:latin typeface="Times New Roman" panose="02020603050405020304" pitchFamily="18" charset="0"/>
              <a:cs typeface="Times New Roman" panose="02020603050405020304" pitchFamily="18" charset="0"/>
            </a:rPr>
            <a:t>Y</a:t>
          </a:r>
        </a:p>
      </xdr:txBody>
    </xdr:sp>
    <xdr:clientData/>
  </xdr:twoCellAnchor>
  <xdr:twoCellAnchor>
    <xdr:from>
      <xdr:col>9</xdr:col>
      <xdr:colOff>488139</xdr:colOff>
      <xdr:row>7</xdr:row>
      <xdr:rowOff>2087904</xdr:rowOff>
    </xdr:from>
    <xdr:to>
      <xdr:col>11</xdr:col>
      <xdr:colOff>274632</xdr:colOff>
      <xdr:row>7</xdr:row>
      <xdr:rowOff>2087904</xdr:rowOff>
    </xdr:to>
    <xdr:cxnSp macro="">
      <xdr:nvCxnSpPr>
        <xdr:cNvPr id="12" name="Conector recto de flecha 11">
          <a:extLst>
            <a:ext uri="{FF2B5EF4-FFF2-40B4-BE49-F238E27FC236}">
              <a16:creationId xmlns:a16="http://schemas.microsoft.com/office/drawing/2014/main" id="{00000000-0008-0000-0000-00000C000000}"/>
            </a:ext>
          </a:extLst>
        </xdr:cNvPr>
        <xdr:cNvCxnSpPr/>
      </xdr:nvCxnSpPr>
      <xdr:spPr>
        <a:xfrm>
          <a:off x="8691302" y="4576067"/>
          <a:ext cx="1118049" cy="0"/>
        </a:xfrm>
        <a:prstGeom prst="straightConnector1">
          <a:avLst/>
        </a:prstGeom>
        <a:ln w="28575">
          <a:solidFill>
            <a:srgbClr val="FF0000">
              <a:alpha val="60000"/>
            </a:srgb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475006</xdr:colOff>
      <xdr:row>7</xdr:row>
      <xdr:rowOff>980881</xdr:rowOff>
    </xdr:from>
    <xdr:to>
      <xdr:col>9</xdr:col>
      <xdr:colOff>475007</xdr:colOff>
      <xdr:row>7</xdr:row>
      <xdr:rowOff>2087904</xdr:rowOff>
    </xdr:to>
    <xdr:cxnSp macro="">
      <xdr:nvCxnSpPr>
        <xdr:cNvPr id="16" name="Conector recto de flecha 15">
          <a:extLst>
            <a:ext uri="{FF2B5EF4-FFF2-40B4-BE49-F238E27FC236}">
              <a16:creationId xmlns:a16="http://schemas.microsoft.com/office/drawing/2014/main" id="{00000000-0008-0000-0000-000010000000}"/>
            </a:ext>
          </a:extLst>
        </xdr:cNvPr>
        <xdr:cNvCxnSpPr/>
      </xdr:nvCxnSpPr>
      <xdr:spPr>
        <a:xfrm flipH="1" flipV="1">
          <a:off x="8678169" y="3469044"/>
          <a:ext cx="1" cy="1107023"/>
        </a:xfrm>
        <a:prstGeom prst="straightConnector1">
          <a:avLst/>
        </a:prstGeom>
        <a:ln w="28575">
          <a:solidFill>
            <a:srgbClr val="FF0000">
              <a:alpha val="60000"/>
            </a:srgb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431314</xdr:colOff>
      <xdr:row>7</xdr:row>
      <xdr:rowOff>2338490</xdr:rowOff>
    </xdr:from>
    <xdr:to>
      <xdr:col>11</xdr:col>
      <xdr:colOff>189605</xdr:colOff>
      <xdr:row>7</xdr:row>
      <xdr:rowOff>2553570</xdr:rowOff>
    </xdr:to>
    <xdr:sp macro="" textlink="">
      <xdr:nvSpPr>
        <xdr:cNvPr id="5" name="Rectángulo 4">
          <a:extLst>
            <a:ext uri="{FF2B5EF4-FFF2-40B4-BE49-F238E27FC236}">
              <a16:creationId xmlns:a16="http://schemas.microsoft.com/office/drawing/2014/main" id="{00000000-0008-0000-0000-000005000000}"/>
            </a:ext>
          </a:extLst>
        </xdr:cNvPr>
        <xdr:cNvSpPr/>
      </xdr:nvSpPr>
      <xdr:spPr>
        <a:xfrm>
          <a:off x="9480064" y="4814990"/>
          <a:ext cx="252400" cy="2150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3</xdr:col>
      <xdr:colOff>921774</xdr:colOff>
      <xdr:row>7</xdr:row>
      <xdr:rowOff>419920</xdr:rowOff>
    </xdr:from>
    <xdr:to>
      <xdr:col>4</xdr:col>
      <xdr:colOff>286774</xdr:colOff>
      <xdr:row>7</xdr:row>
      <xdr:rowOff>1147096</xdr:rowOff>
    </xdr:to>
    <xdr:sp macro="" textlink="">
      <xdr:nvSpPr>
        <xdr:cNvPr id="17" name="Rectángulo 16">
          <a:extLst>
            <a:ext uri="{FF2B5EF4-FFF2-40B4-BE49-F238E27FC236}">
              <a16:creationId xmlns:a16="http://schemas.microsoft.com/office/drawing/2014/main" id="{00000000-0008-0000-0000-000011000000}"/>
            </a:ext>
          </a:extLst>
        </xdr:cNvPr>
        <xdr:cNvSpPr/>
      </xdr:nvSpPr>
      <xdr:spPr>
        <a:xfrm>
          <a:off x="3758790" y="2898468"/>
          <a:ext cx="389194" cy="72717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12</xdr:col>
      <xdr:colOff>419918</xdr:colOff>
      <xdr:row>7</xdr:row>
      <xdr:rowOff>3297903</xdr:rowOff>
    </xdr:from>
    <xdr:to>
      <xdr:col>12</xdr:col>
      <xdr:colOff>573547</xdr:colOff>
      <xdr:row>7</xdr:row>
      <xdr:rowOff>3492498</xdr:rowOff>
    </xdr:to>
    <xdr:sp macro="" textlink="">
      <xdr:nvSpPr>
        <xdr:cNvPr id="18" name="Rectángulo 17">
          <a:extLst>
            <a:ext uri="{FF2B5EF4-FFF2-40B4-BE49-F238E27FC236}">
              <a16:creationId xmlns:a16="http://schemas.microsoft.com/office/drawing/2014/main" id="{00000000-0008-0000-0000-000012000000}"/>
            </a:ext>
          </a:extLst>
        </xdr:cNvPr>
        <xdr:cNvSpPr/>
      </xdr:nvSpPr>
      <xdr:spPr>
        <a:xfrm>
          <a:off x="9883466" y="5776451"/>
          <a:ext cx="153629" cy="19459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10</xdr:col>
      <xdr:colOff>469026</xdr:colOff>
      <xdr:row>7</xdr:row>
      <xdr:rowOff>1713895</xdr:rowOff>
    </xdr:from>
    <xdr:to>
      <xdr:col>12</xdr:col>
      <xdr:colOff>187756</xdr:colOff>
      <xdr:row>7</xdr:row>
      <xdr:rowOff>1955531</xdr:rowOff>
    </xdr:to>
    <xdr:sp macro="" textlink="">
      <xdr:nvSpPr>
        <xdr:cNvPr id="7" name="CuadroTexto 6">
          <a:extLst>
            <a:ext uri="{FF2B5EF4-FFF2-40B4-BE49-F238E27FC236}">
              <a16:creationId xmlns:a16="http://schemas.microsoft.com/office/drawing/2014/main" id="{00000000-0008-0000-0000-000007000000}"/>
            </a:ext>
          </a:extLst>
        </xdr:cNvPr>
        <xdr:cNvSpPr txBox="1"/>
      </xdr:nvSpPr>
      <xdr:spPr>
        <a:xfrm>
          <a:off x="9517776" y="4192009"/>
          <a:ext cx="517861" cy="241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s-CO" sz="1100" i="1"/>
            <a:t> </a:t>
          </a:r>
          <a:r>
            <a:rPr lang="es-CO" sz="1200" i="1"/>
            <a:t> </a:t>
          </a:r>
          <a:r>
            <a:rPr lang="es-CO" sz="1600" i="1"/>
            <a:t>L</a:t>
          </a:r>
          <a:r>
            <a:rPr lang="es-CO" sz="1200" i="0"/>
            <a:t>1 mm</a:t>
          </a:r>
        </a:p>
      </xdr:txBody>
    </xdr:sp>
    <xdr:clientData/>
  </xdr:twoCellAnchor>
  <xdr:twoCellAnchor>
    <xdr:from>
      <xdr:col>9</xdr:col>
      <xdr:colOff>472260</xdr:colOff>
      <xdr:row>7</xdr:row>
      <xdr:rowOff>1439084</xdr:rowOff>
    </xdr:from>
    <xdr:to>
      <xdr:col>10</xdr:col>
      <xdr:colOff>296185</xdr:colOff>
      <xdr:row>7</xdr:row>
      <xdr:rowOff>2080768</xdr:rowOff>
    </xdr:to>
    <xdr:cxnSp macro="">
      <xdr:nvCxnSpPr>
        <xdr:cNvPr id="19" name="Conector recto 18">
          <a:extLst>
            <a:ext uri="{FF2B5EF4-FFF2-40B4-BE49-F238E27FC236}">
              <a16:creationId xmlns:a16="http://schemas.microsoft.com/office/drawing/2014/main" id="{00000000-0008-0000-0000-000013000000}"/>
            </a:ext>
          </a:extLst>
        </xdr:cNvPr>
        <xdr:cNvCxnSpPr/>
      </xdr:nvCxnSpPr>
      <xdr:spPr>
        <a:xfrm flipV="1">
          <a:off x="8675423" y="3927247"/>
          <a:ext cx="659793" cy="641684"/>
        </a:xfrm>
        <a:prstGeom prst="line">
          <a:avLst/>
        </a:prstGeom>
        <a:ln>
          <a:prstDash val="lgDashDot"/>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477812</xdr:colOff>
      <xdr:row>7</xdr:row>
      <xdr:rowOff>1924789</xdr:rowOff>
    </xdr:from>
    <xdr:to>
      <xdr:col>9</xdr:col>
      <xdr:colOff>740107</xdr:colOff>
      <xdr:row>7</xdr:row>
      <xdr:rowOff>2195626</xdr:rowOff>
    </xdr:to>
    <xdr:sp macro="" textlink="">
      <xdr:nvSpPr>
        <xdr:cNvPr id="20" name="Arco 19">
          <a:extLst>
            <a:ext uri="{FF2B5EF4-FFF2-40B4-BE49-F238E27FC236}">
              <a16:creationId xmlns:a16="http://schemas.microsoft.com/office/drawing/2014/main" id="{00000000-0008-0000-0000-000014000000}"/>
            </a:ext>
          </a:extLst>
        </xdr:cNvPr>
        <xdr:cNvSpPr/>
      </xdr:nvSpPr>
      <xdr:spPr>
        <a:xfrm rot="21355521">
          <a:off x="8680975" y="4412952"/>
          <a:ext cx="262295" cy="270837"/>
        </a:xfrm>
        <a:prstGeom prst="arc">
          <a:avLst>
            <a:gd name="adj1" fmla="val 17203926"/>
            <a:gd name="adj2" fmla="val 969000"/>
          </a:avLst>
        </a:prstGeom>
        <a:ln>
          <a:headEnd type="triangle" w="sm" len="med"/>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s-CO" sz="1100"/>
        </a:p>
      </xdr:txBody>
    </xdr:sp>
    <xdr:clientData/>
  </xdr:twoCellAnchor>
  <xdr:twoCellAnchor>
    <xdr:from>
      <xdr:col>9</xdr:col>
      <xdr:colOff>726287</xdr:colOff>
      <xdr:row>7</xdr:row>
      <xdr:rowOff>1854237</xdr:rowOff>
    </xdr:from>
    <xdr:to>
      <xdr:col>10</xdr:col>
      <xdr:colOff>440847</xdr:colOff>
      <xdr:row>7</xdr:row>
      <xdr:rowOff>2092362</xdr:rowOff>
    </xdr:to>
    <mc:AlternateContent xmlns:mc="http://schemas.openxmlformats.org/markup-compatibility/2006" xmlns:a14="http://schemas.microsoft.com/office/drawing/2010/main">
      <mc:Choice Requires="a14">
        <xdr:sp macro="" textlink="">
          <xdr:nvSpPr>
            <xdr:cNvPr id="21" name="CuadroTexto 20">
              <a:extLst>
                <a:ext uri="{FF2B5EF4-FFF2-40B4-BE49-F238E27FC236}">
                  <a16:creationId xmlns:a16="http://schemas.microsoft.com/office/drawing/2014/main" id="{00000000-0008-0000-0000-000015000000}"/>
                </a:ext>
              </a:extLst>
            </xdr:cNvPr>
            <xdr:cNvSpPr txBox="1"/>
          </xdr:nvSpPr>
          <xdr:spPr>
            <a:xfrm>
              <a:off x="8935646" y="4330737"/>
              <a:ext cx="55395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t"/>
            <a:lstStyle/>
            <a:p>
              <a:pPr/>
              <a14:m>
                <m:oMathPara xmlns:m="http://schemas.openxmlformats.org/officeDocument/2006/math">
                  <m:oMathParaPr>
                    <m:jc m:val="centerGroup"/>
                  </m:oMathParaPr>
                  <m:oMath xmlns:m="http://schemas.openxmlformats.org/officeDocument/2006/math">
                    <m:sSub>
                      <m:sSubPr>
                        <m:ctrlPr>
                          <a:rPr lang="es-CO" sz="1400" i="1">
                            <a:latin typeface="Cambria Math" panose="02040503050406030204" pitchFamily="18" charset="0"/>
                          </a:rPr>
                        </m:ctrlPr>
                      </m:sSubPr>
                      <m:e>
                        <m:r>
                          <a:rPr lang="es-CO" sz="1400" i="1">
                            <a:latin typeface="Cambria Math" panose="02040503050406030204" pitchFamily="18" charset="0"/>
                            <a:ea typeface="Cambria Math" panose="02040503050406030204" pitchFamily="18" charset="0"/>
                          </a:rPr>
                          <m:t>𝜃</m:t>
                        </m:r>
                      </m:e>
                      <m:sub>
                        <m:r>
                          <a:rPr lang="es-CO" sz="1400" b="0" i="1">
                            <a:latin typeface="Cambria Math" panose="02040503050406030204" pitchFamily="18" charset="0"/>
                          </a:rPr>
                          <m:t>2</m:t>
                        </m:r>
                      </m:sub>
                    </m:sSub>
                    <m:sSub>
                      <m:sSubPr>
                        <m:ctrlPr>
                          <a:rPr lang="es-CO" sz="1400" b="0" i="1">
                            <a:latin typeface="Cambria Math" panose="02040503050406030204" pitchFamily="18" charset="0"/>
                          </a:rPr>
                        </m:ctrlPr>
                      </m:sSubPr>
                      <m:e>
                        <m:r>
                          <a:rPr lang="es-CO" sz="1100" b="0" i="1">
                            <a:solidFill>
                              <a:schemeClr val="dk1"/>
                            </a:solidFill>
                            <a:effectLst/>
                            <a:latin typeface="Cambria Math" panose="02040503050406030204" pitchFamily="18" charset="0"/>
                            <a:ea typeface="+mn-ea"/>
                            <a:cs typeface="+mn-cs"/>
                          </a:rPr>
                          <m:t>|</m:t>
                        </m:r>
                      </m:e>
                      <m:sub>
                        <m:r>
                          <a:rPr lang="es-CO" sz="1400" b="0" i="1">
                            <a:latin typeface="Cambria Math" panose="02040503050406030204" pitchFamily="18" charset="0"/>
                          </a:rPr>
                          <m:t>𝑡</m:t>
                        </m:r>
                        <m:r>
                          <a:rPr lang="es-CO" sz="1400" b="0" i="1">
                            <a:latin typeface="Cambria Math" panose="02040503050406030204" pitchFamily="18" charset="0"/>
                          </a:rPr>
                          <m:t>=0</m:t>
                        </m:r>
                        <m:r>
                          <a:rPr lang="es-CO" sz="1400" b="0" i="1">
                            <a:latin typeface="Cambria Math" panose="02040503050406030204" pitchFamily="18" charset="0"/>
                          </a:rPr>
                          <m:t>𝑠</m:t>
                        </m:r>
                      </m:sub>
                    </m:sSub>
                  </m:oMath>
                </m:oMathPara>
              </a14:m>
              <a:endParaRPr lang="es-CO" sz="1400" i="0"/>
            </a:p>
          </xdr:txBody>
        </xdr:sp>
      </mc:Choice>
      <mc:Fallback xmlns="">
        <xdr:sp macro="" textlink="">
          <xdr:nvSpPr>
            <xdr:cNvPr id="21" name="CuadroTexto 20"/>
            <xdr:cNvSpPr txBox="1"/>
          </xdr:nvSpPr>
          <xdr:spPr>
            <a:xfrm>
              <a:off x="8935646" y="4330737"/>
              <a:ext cx="55395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t"/>
            <a:lstStyle/>
            <a:p>
              <a:pPr/>
              <a:r>
                <a:rPr lang="es-CO" sz="1400" i="0">
                  <a:latin typeface="Cambria Math" panose="02040503050406030204" pitchFamily="18" charset="0"/>
                  <a:ea typeface="Cambria Math" panose="02040503050406030204" pitchFamily="18" charset="0"/>
                </a:rPr>
                <a:t>𝜃_</a:t>
              </a:r>
              <a:r>
                <a:rPr lang="es-CO" sz="1400" b="0" i="0">
                  <a:latin typeface="Cambria Math" panose="02040503050406030204" pitchFamily="18" charset="0"/>
                </a:rPr>
                <a:t>2 </a:t>
              </a:r>
              <a:r>
                <a:rPr lang="es-CO" sz="1100" b="0" i="0">
                  <a:solidFill>
                    <a:schemeClr val="dk1"/>
                  </a:solidFill>
                  <a:effectLst/>
                  <a:latin typeface="+mn-lt"/>
                  <a:ea typeface="+mn-ea"/>
                  <a:cs typeface="+mn-cs"/>
                </a:rPr>
                <a:t>|</a:t>
              </a:r>
              <a:r>
                <a:rPr lang="es-CO" sz="1400" b="0" i="0">
                  <a:solidFill>
                    <a:schemeClr val="dk1"/>
                  </a:solidFill>
                  <a:effectLst/>
                  <a:latin typeface="Cambria Math" panose="02040503050406030204" pitchFamily="18" charset="0"/>
                  <a:ea typeface="+mn-ea"/>
                  <a:cs typeface="+mn-cs"/>
                </a:rPr>
                <a:t>_(</a:t>
              </a:r>
              <a:r>
                <a:rPr lang="es-CO" sz="1400" b="0" i="0">
                  <a:latin typeface="Cambria Math" panose="02040503050406030204" pitchFamily="18" charset="0"/>
                </a:rPr>
                <a:t>𝑡=0𝑠)</a:t>
              </a:r>
              <a:endParaRPr lang="es-CO" sz="1400" i="0"/>
            </a:p>
          </xdr:txBody>
        </xdr:sp>
      </mc:Fallback>
    </mc:AlternateContent>
    <xdr:clientData/>
  </xdr:twoCellAnchor>
  <xdr:twoCellAnchor>
    <xdr:from>
      <xdr:col>8</xdr:col>
      <xdr:colOff>1000125</xdr:colOff>
      <xdr:row>7</xdr:row>
      <xdr:rowOff>1628775</xdr:rowOff>
    </xdr:from>
    <xdr:to>
      <xdr:col>9</xdr:col>
      <xdr:colOff>110715</xdr:colOff>
      <xdr:row>7</xdr:row>
      <xdr:rowOff>1843855</xdr:rowOff>
    </xdr:to>
    <xdr:sp macro="" textlink="">
      <xdr:nvSpPr>
        <xdr:cNvPr id="22" name="Rectángulo 21">
          <a:extLst>
            <a:ext uri="{FF2B5EF4-FFF2-40B4-BE49-F238E27FC236}">
              <a16:creationId xmlns:a16="http://schemas.microsoft.com/office/drawing/2014/main" id="{00000000-0008-0000-0000-000016000000}"/>
            </a:ext>
          </a:extLst>
        </xdr:cNvPr>
        <xdr:cNvSpPr/>
      </xdr:nvSpPr>
      <xdr:spPr>
        <a:xfrm>
          <a:off x="8067675" y="4105275"/>
          <a:ext cx="253590" cy="215080"/>
        </a:xfrm>
        <a:prstGeom prst="rect">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0</xdr:col>
      <xdr:colOff>0</xdr:colOff>
      <xdr:row>11</xdr:row>
      <xdr:rowOff>29158</xdr:rowOff>
    </xdr:from>
    <xdr:to>
      <xdr:col>0</xdr:col>
      <xdr:colOff>553951</xdr:colOff>
      <xdr:row>11</xdr:row>
      <xdr:rowOff>267283</xdr:rowOff>
    </xdr:to>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000-000018000000}"/>
                </a:ext>
              </a:extLst>
            </xdr:cNvPr>
            <xdr:cNvSpPr txBox="1"/>
          </xdr:nvSpPr>
          <xdr:spPr>
            <a:xfrm>
              <a:off x="0" y="6745255"/>
              <a:ext cx="55395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t"/>
            <a:lstStyle/>
            <a:p>
              <a:pPr/>
              <a14:m>
                <m:oMathPara xmlns:m="http://schemas.openxmlformats.org/officeDocument/2006/math">
                  <m:oMathParaPr>
                    <m:jc m:val="centerGroup"/>
                  </m:oMathParaPr>
                  <m:oMath xmlns:m="http://schemas.openxmlformats.org/officeDocument/2006/math">
                    <m:sSub>
                      <m:sSubPr>
                        <m:ctrlPr>
                          <a:rPr lang="es-CO" sz="1400" b="1" i="1">
                            <a:latin typeface="Cambria Math" panose="02040503050406030204" pitchFamily="18" charset="0"/>
                          </a:rPr>
                        </m:ctrlPr>
                      </m:sSubPr>
                      <m:e>
                        <m:r>
                          <a:rPr lang="es-CO" sz="1400" b="1" i="1">
                            <a:latin typeface="Cambria Math" panose="02040503050406030204" pitchFamily="18" charset="0"/>
                            <a:ea typeface="Cambria Math" panose="02040503050406030204" pitchFamily="18" charset="0"/>
                          </a:rPr>
                          <m:t>𝜽</m:t>
                        </m:r>
                      </m:e>
                      <m:sub>
                        <m:r>
                          <a:rPr lang="es-CO" sz="1400" b="1" i="1">
                            <a:latin typeface="Cambria Math" panose="02040503050406030204" pitchFamily="18" charset="0"/>
                          </a:rPr>
                          <m:t>𝟐</m:t>
                        </m:r>
                      </m:sub>
                    </m:sSub>
                    <m:sSub>
                      <m:sSubPr>
                        <m:ctrlPr>
                          <a:rPr lang="es-CO" sz="1400" b="1" i="1">
                            <a:latin typeface="Cambria Math" panose="02040503050406030204" pitchFamily="18" charset="0"/>
                          </a:rPr>
                        </m:ctrlPr>
                      </m:sSubPr>
                      <m:e>
                        <m:r>
                          <a:rPr lang="es-CO" sz="1100" b="1" i="1">
                            <a:solidFill>
                              <a:schemeClr val="dk1"/>
                            </a:solidFill>
                            <a:effectLst/>
                            <a:latin typeface="Cambria Math" panose="02040503050406030204" pitchFamily="18" charset="0"/>
                            <a:ea typeface="+mn-ea"/>
                            <a:cs typeface="+mn-cs"/>
                          </a:rPr>
                          <m:t>|</m:t>
                        </m:r>
                      </m:e>
                      <m:sub>
                        <m:r>
                          <a:rPr lang="es-CO" sz="1400" b="1" i="1">
                            <a:latin typeface="Cambria Math" panose="02040503050406030204" pitchFamily="18" charset="0"/>
                          </a:rPr>
                          <m:t>𝒕</m:t>
                        </m:r>
                        <m:r>
                          <a:rPr lang="es-CO" sz="1400" b="1" i="1">
                            <a:latin typeface="Cambria Math" panose="02040503050406030204" pitchFamily="18" charset="0"/>
                          </a:rPr>
                          <m:t>=</m:t>
                        </m:r>
                        <m:r>
                          <a:rPr lang="es-CO" sz="1400" b="1" i="1">
                            <a:latin typeface="Cambria Math" panose="02040503050406030204" pitchFamily="18" charset="0"/>
                          </a:rPr>
                          <m:t>𝟎</m:t>
                        </m:r>
                        <m:r>
                          <a:rPr lang="es-CO" sz="1400" b="1" i="1">
                            <a:latin typeface="Cambria Math" panose="02040503050406030204" pitchFamily="18" charset="0"/>
                          </a:rPr>
                          <m:t>𝒔</m:t>
                        </m:r>
                      </m:sub>
                    </m:sSub>
                  </m:oMath>
                </m:oMathPara>
              </a14:m>
              <a:endParaRPr lang="es-CO" sz="1400" b="1" i="0"/>
            </a:p>
          </xdr:txBody>
        </xdr:sp>
      </mc:Choice>
      <mc:Fallback xmlns="">
        <xdr:sp macro="" textlink="">
          <xdr:nvSpPr>
            <xdr:cNvPr id="24" name="CuadroTexto 23"/>
            <xdr:cNvSpPr txBox="1"/>
          </xdr:nvSpPr>
          <xdr:spPr>
            <a:xfrm>
              <a:off x="0" y="6745255"/>
              <a:ext cx="55395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t"/>
            <a:lstStyle/>
            <a:p>
              <a:pPr/>
              <a:r>
                <a:rPr lang="es-CO" sz="1400" b="1" i="0">
                  <a:latin typeface="Cambria Math" panose="02040503050406030204" pitchFamily="18" charset="0"/>
                  <a:ea typeface="Cambria Math" panose="02040503050406030204" pitchFamily="18" charset="0"/>
                </a:rPr>
                <a:t>𝜽_</a:t>
              </a:r>
              <a:r>
                <a:rPr lang="es-CO" sz="1400" b="1" i="0">
                  <a:latin typeface="Cambria Math" panose="02040503050406030204" pitchFamily="18" charset="0"/>
                </a:rPr>
                <a:t>𝟐 </a:t>
              </a:r>
              <a:r>
                <a:rPr lang="es-CO" sz="1100" b="1" i="0">
                  <a:solidFill>
                    <a:schemeClr val="dk1"/>
                  </a:solidFill>
                  <a:effectLst/>
                  <a:latin typeface="+mn-lt"/>
                  <a:ea typeface="+mn-ea"/>
                  <a:cs typeface="+mn-cs"/>
                </a:rPr>
                <a:t>|</a:t>
              </a:r>
              <a:r>
                <a:rPr lang="es-CO" sz="1400" b="1" i="0">
                  <a:solidFill>
                    <a:schemeClr val="dk1"/>
                  </a:solidFill>
                  <a:effectLst/>
                  <a:latin typeface="Cambria Math" panose="02040503050406030204" pitchFamily="18" charset="0"/>
                  <a:ea typeface="+mn-ea"/>
                  <a:cs typeface="+mn-cs"/>
                </a:rPr>
                <a:t>_(</a:t>
              </a:r>
              <a:r>
                <a:rPr lang="es-CO" sz="1400" b="1" i="0">
                  <a:latin typeface="Cambria Math" panose="02040503050406030204" pitchFamily="18" charset="0"/>
                </a:rPr>
                <a:t>𝒕=𝟎𝒔)</a:t>
              </a:r>
              <a:endParaRPr lang="es-CO" sz="1400" b="1" i="0"/>
            </a:p>
          </xdr:txBody>
        </xdr:sp>
      </mc:Fallback>
    </mc:AlternateContent>
    <xdr:clientData/>
  </xdr:twoCellAnchor>
  <xdr:twoCellAnchor>
    <xdr:from>
      <xdr:col>8</xdr:col>
      <xdr:colOff>9720</xdr:colOff>
      <xdr:row>11</xdr:row>
      <xdr:rowOff>19439</xdr:rowOff>
    </xdr:from>
    <xdr:to>
      <xdr:col>8</xdr:col>
      <xdr:colOff>563671</xdr:colOff>
      <xdr:row>11</xdr:row>
      <xdr:rowOff>257564</xdr:rowOff>
    </xdr:to>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000-000019000000}"/>
                </a:ext>
              </a:extLst>
            </xdr:cNvPr>
            <xdr:cNvSpPr txBox="1"/>
          </xdr:nvSpPr>
          <xdr:spPr>
            <a:xfrm>
              <a:off x="7065996" y="6735536"/>
              <a:ext cx="55395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t"/>
            <a:lstStyle/>
            <a:p>
              <a:pPr/>
              <a14:m>
                <m:oMathPara xmlns:m="http://schemas.openxmlformats.org/officeDocument/2006/math">
                  <m:oMathParaPr>
                    <m:jc m:val="centerGroup"/>
                  </m:oMathParaPr>
                  <m:oMath xmlns:m="http://schemas.openxmlformats.org/officeDocument/2006/math">
                    <m:sSub>
                      <m:sSubPr>
                        <m:ctrlPr>
                          <a:rPr lang="es-CO" sz="1400" b="1" i="1">
                            <a:latin typeface="Cambria Math" panose="02040503050406030204" pitchFamily="18" charset="0"/>
                          </a:rPr>
                        </m:ctrlPr>
                      </m:sSubPr>
                      <m:e>
                        <m:r>
                          <a:rPr lang="es-CO" sz="1400" b="1" i="1">
                            <a:latin typeface="Cambria Math" panose="02040503050406030204" pitchFamily="18" charset="0"/>
                            <a:ea typeface="Cambria Math" panose="02040503050406030204" pitchFamily="18" charset="0"/>
                          </a:rPr>
                          <m:t>𝜽</m:t>
                        </m:r>
                      </m:e>
                      <m:sub>
                        <m:r>
                          <a:rPr lang="es-CO" sz="1400" b="1" i="1">
                            <a:latin typeface="Cambria Math" panose="02040503050406030204" pitchFamily="18" charset="0"/>
                          </a:rPr>
                          <m:t>𝟐</m:t>
                        </m:r>
                      </m:sub>
                    </m:sSub>
                    <m:sSub>
                      <m:sSubPr>
                        <m:ctrlPr>
                          <a:rPr lang="es-CO" sz="1400" b="1" i="1">
                            <a:latin typeface="Cambria Math" panose="02040503050406030204" pitchFamily="18" charset="0"/>
                          </a:rPr>
                        </m:ctrlPr>
                      </m:sSubPr>
                      <m:e>
                        <m:r>
                          <a:rPr lang="es-CO" sz="1100" b="1" i="1">
                            <a:solidFill>
                              <a:schemeClr val="dk1"/>
                            </a:solidFill>
                            <a:effectLst/>
                            <a:latin typeface="Cambria Math" panose="02040503050406030204" pitchFamily="18" charset="0"/>
                            <a:ea typeface="+mn-ea"/>
                            <a:cs typeface="+mn-cs"/>
                          </a:rPr>
                          <m:t>|</m:t>
                        </m:r>
                      </m:e>
                      <m:sub>
                        <m:r>
                          <a:rPr lang="es-CO" sz="1400" b="1" i="1">
                            <a:latin typeface="Cambria Math" panose="02040503050406030204" pitchFamily="18" charset="0"/>
                          </a:rPr>
                          <m:t>𝒕</m:t>
                        </m:r>
                        <m:r>
                          <a:rPr lang="es-CO" sz="1400" b="1" i="1">
                            <a:latin typeface="Cambria Math" panose="02040503050406030204" pitchFamily="18" charset="0"/>
                          </a:rPr>
                          <m:t>=</m:t>
                        </m:r>
                        <m:r>
                          <a:rPr lang="es-CO" sz="1400" b="1" i="1">
                            <a:latin typeface="Cambria Math" panose="02040503050406030204" pitchFamily="18" charset="0"/>
                          </a:rPr>
                          <m:t>𝟎</m:t>
                        </m:r>
                        <m:r>
                          <a:rPr lang="es-CO" sz="1400" b="1" i="1">
                            <a:latin typeface="Cambria Math" panose="02040503050406030204" pitchFamily="18" charset="0"/>
                          </a:rPr>
                          <m:t>𝒔</m:t>
                        </m:r>
                      </m:sub>
                    </m:sSub>
                  </m:oMath>
                </m:oMathPara>
              </a14:m>
              <a:endParaRPr lang="es-CO" sz="1400" b="1" i="0"/>
            </a:p>
          </xdr:txBody>
        </xdr:sp>
      </mc:Choice>
      <mc:Fallback xmlns="">
        <xdr:sp macro="" textlink="">
          <xdr:nvSpPr>
            <xdr:cNvPr id="25" name="CuadroTexto 24"/>
            <xdr:cNvSpPr txBox="1"/>
          </xdr:nvSpPr>
          <xdr:spPr>
            <a:xfrm>
              <a:off x="7065996" y="6735536"/>
              <a:ext cx="55395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t"/>
            <a:lstStyle/>
            <a:p>
              <a:r>
                <a:rPr lang="es-CO" sz="1400" b="1" i="0">
                  <a:latin typeface="Cambria Math" panose="02040503050406030204" pitchFamily="18" charset="0"/>
                  <a:ea typeface="Cambria Math" panose="02040503050406030204" pitchFamily="18" charset="0"/>
                </a:rPr>
                <a:t>𝜽_</a:t>
              </a:r>
              <a:r>
                <a:rPr lang="es-CO" sz="1400" b="1" i="0">
                  <a:latin typeface="Cambria Math" panose="02040503050406030204" pitchFamily="18" charset="0"/>
                </a:rPr>
                <a:t>𝟐 </a:t>
              </a:r>
              <a:r>
                <a:rPr lang="es-CO" sz="1100" b="1" i="0">
                  <a:solidFill>
                    <a:schemeClr val="dk1"/>
                  </a:solidFill>
                  <a:effectLst/>
                  <a:latin typeface="+mn-lt"/>
                  <a:ea typeface="+mn-ea"/>
                  <a:cs typeface="+mn-cs"/>
                </a:rPr>
                <a:t>|</a:t>
              </a:r>
              <a:r>
                <a:rPr lang="es-CO" sz="1400" b="1" i="0">
                  <a:solidFill>
                    <a:schemeClr val="dk1"/>
                  </a:solidFill>
                  <a:effectLst/>
                  <a:latin typeface="Cambria Math" panose="02040503050406030204" pitchFamily="18" charset="0"/>
                  <a:ea typeface="+mn-ea"/>
                  <a:cs typeface="+mn-cs"/>
                </a:rPr>
                <a:t>_(</a:t>
              </a:r>
              <a:r>
                <a:rPr lang="es-CO" sz="1400" b="1" i="0">
                  <a:latin typeface="Cambria Math" panose="02040503050406030204" pitchFamily="18" charset="0"/>
                </a:rPr>
                <a:t>𝒕=𝟎𝒔)</a:t>
              </a:r>
              <a:endParaRPr lang="es-CO" sz="1400" b="1" i="0"/>
            </a:p>
          </xdr:txBody>
        </xdr:sp>
      </mc:Fallback>
    </mc:AlternateContent>
    <xdr:clientData/>
  </xdr:twoCellAnchor>
  <xdr:twoCellAnchor>
    <xdr:from>
      <xdr:col>12</xdr:col>
      <xdr:colOff>66675</xdr:colOff>
      <xdr:row>7</xdr:row>
      <xdr:rowOff>2724150</xdr:rowOff>
    </xdr:from>
    <xdr:to>
      <xdr:col>12</xdr:col>
      <xdr:colOff>460375</xdr:colOff>
      <xdr:row>7</xdr:row>
      <xdr:rowOff>3451326</xdr:rowOff>
    </xdr:to>
    <xdr:sp macro="" textlink="">
      <xdr:nvSpPr>
        <xdr:cNvPr id="26" name="Rectángulo 25">
          <a:extLst>
            <a:ext uri="{FF2B5EF4-FFF2-40B4-BE49-F238E27FC236}">
              <a16:creationId xmlns:a16="http://schemas.microsoft.com/office/drawing/2014/main" id="{00000000-0008-0000-0000-00001A000000}"/>
            </a:ext>
          </a:extLst>
        </xdr:cNvPr>
        <xdr:cNvSpPr/>
      </xdr:nvSpPr>
      <xdr:spPr>
        <a:xfrm>
          <a:off x="9915525" y="5200650"/>
          <a:ext cx="393700" cy="72717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2</xdr:col>
      <xdr:colOff>40821</xdr:colOff>
      <xdr:row>21</xdr:row>
      <xdr:rowOff>43542</xdr:rowOff>
    </xdr:from>
    <xdr:to>
      <xdr:col>7</xdr:col>
      <xdr:colOff>671212</xdr:colOff>
      <xdr:row>21</xdr:row>
      <xdr:rowOff>2982685</xdr:rowOff>
    </xdr:to>
    <xdr:pic>
      <xdr:nvPicPr>
        <xdr:cNvPr id="3" name="Imagen 2">
          <a:extLst>
            <a:ext uri="{FF2B5EF4-FFF2-40B4-BE49-F238E27FC236}">
              <a16:creationId xmlns:a16="http://schemas.microsoft.com/office/drawing/2014/main" id="{0FCE9C75-6F00-4C01-873B-C88078997AE7}"/>
            </a:ext>
          </a:extLst>
        </xdr:cNvPr>
        <xdr:cNvPicPr>
          <a:picLocks noChangeAspect="1"/>
        </xdr:cNvPicPr>
      </xdr:nvPicPr>
      <xdr:blipFill rotWithShape="1">
        <a:blip xmlns:r="http://schemas.openxmlformats.org/officeDocument/2006/relationships" r:embed="rId5"/>
        <a:srcRect r="9762"/>
        <a:stretch/>
      </xdr:blipFill>
      <xdr:spPr>
        <a:xfrm>
          <a:off x="2076450" y="11865428"/>
          <a:ext cx="5093533" cy="2939143"/>
        </a:xfrm>
        <a:prstGeom prst="rect">
          <a:avLst/>
        </a:prstGeom>
      </xdr:spPr>
    </xdr:pic>
    <xdr:clientData/>
  </xdr:twoCellAnchor>
  <xdr:twoCellAnchor editAs="oneCell">
    <xdr:from>
      <xdr:col>5</xdr:col>
      <xdr:colOff>50800</xdr:colOff>
      <xdr:row>33</xdr:row>
      <xdr:rowOff>63500</xdr:rowOff>
    </xdr:from>
    <xdr:to>
      <xdr:col>14</xdr:col>
      <xdr:colOff>1070513</xdr:colOff>
      <xdr:row>51</xdr:row>
      <xdr:rowOff>11662</xdr:rowOff>
    </xdr:to>
    <xdr:pic>
      <xdr:nvPicPr>
        <xdr:cNvPr id="13" name="Imagen 12">
          <a:extLst>
            <a:ext uri="{FF2B5EF4-FFF2-40B4-BE49-F238E27FC236}">
              <a16:creationId xmlns:a16="http://schemas.microsoft.com/office/drawing/2014/main" id="{50BE3885-1D4B-4F62-A0E3-4140DDFD6992}"/>
            </a:ext>
          </a:extLst>
        </xdr:cNvPr>
        <xdr:cNvPicPr>
          <a:picLocks noChangeAspect="1"/>
        </xdr:cNvPicPr>
      </xdr:nvPicPr>
      <xdr:blipFill>
        <a:blip xmlns:r="http://schemas.openxmlformats.org/officeDocument/2006/relationships" r:embed="rId6"/>
        <a:stretch>
          <a:fillRect/>
        </a:stretch>
      </xdr:blipFill>
      <xdr:spPr>
        <a:xfrm>
          <a:off x="4927600" y="25311100"/>
          <a:ext cx="7103013" cy="5510762"/>
        </a:xfrm>
        <a:prstGeom prst="rect">
          <a:avLst/>
        </a:prstGeom>
      </xdr:spPr>
    </xdr:pic>
    <xdr:clientData/>
  </xdr:twoCellAnchor>
  <xdr:twoCellAnchor editAs="oneCell">
    <xdr:from>
      <xdr:col>4</xdr:col>
      <xdr:colOff>50800</xdr:colOff>
      <xdr:row>28</xdr:row>
      <xdr:rowOff>20145</xdr:rowOff>
    </xdr:from>
    <xdr:to>
      <xdr:col>11</xdr:col>
      <xdr:colOff>294227</xdr:colOff>
      <xdr:row>29</xdr:row>
      <xdr:rowOff>93221</xdr:rowOff>
    </xdr:to>
    <xdr:pic>
      <xdr:nvPicPr>
        <xdr:cNvPr id="28" name="Imagen 27">
          <a:extLst>
            <a:ext uri="{FF2B5EF4-FFF2-40B4-BE49-F238E27FC236}">
              <a16:creationId xmlns:a16="http://schemas.microsoft.com/office/drawing/2014/main" id="{263D9D97-1642-4349-954B-D16493D5A6C6}"/>
            </a:ext>
          </a:extLst>
        </xdr:cNvPr>
        <xdr:cNvPicPr>
          <a:picLocks noChangeAspect="1"/>
        </xdr:cNvPicPr>
      </xdr:nvPicPr>
      <xdr:blipFill>
        <a:blip xmlns:r="http://schemas.openxmlformats.org/officeDocument/2006/relationships" r:embed="rId7"/>
        <a:stretch>
          <a:fillRect/>
        </a:stretch>
      </xdr:blipFill>
      <xdr:spPr>
        <a:xfrm>
          <a:off x="4076700" y="17635045"/>
          <a:ext cx="6021927" cy="3248076"/>
        </a:xfrm>
        <a:prstGeom prst="rect">
          <a:avLst/>
        </a:prstGeom>
      </xdr:spPr>
    </xdr:pic>
    <xdr:clientData/>
  </xdr:twoCellAnchor>
  <xdr:twoCellAnchor editAs="oneCell">
    <xdr:from>
      <xdr:col>4</xdr:col>
      <xdr:colOff>50799</xdr:colOff>
      <xdr:row>29</xdr:row>
      <xdr:rowOff>110860</xdr:rowOff>
    </xdr:from>
    <xdr:to>
      <xdr:col>12</xdr:col>
      <xdr:colOff>0</xdr:colOff>
      <xdr:row>30</xdr:row>
      <xdr:rowOff>119944</xdr:rowOff>
    </xdr:to>
    <xdr:pic>
      <xdr:nvPicPr>
        <xdr:cNvPr id="29" name="Imagen 28">
          <a:extLst>
            <a:ext uri="{FF2B5EF4-FFF2-40B4-BE49-F238E27FC236}">
              <a16:creationId xmlns:a16="http://schemas.microsoft.com/office/drawing/2014/main" id="{B71657AD-01D2-4F91-9701-E661AC950CD3}"/>
            </a:ext>
          </a:extLst>
        </xdr:cNvPr>
        <xdr:cNvPicPr>
          <a:picLocks noChangeAspect="1"/>
        </xdr:cNvPicPr>
      </xdr:nvPicPr>
      <xdr:blipFill>
        <a:blip xmlns:r="http://schemas.openxmlformats.org/officeDocument/2006/relationships" r:embed="rId8"/>
        <a:stretch>
          <a:fillRect/>
        </a:stretch>
      </xdr:blipFill>
      <xdr:spPr>
        <a:xfrm>
          <a:off x="4076699" y="20900760"/>
          <a:ext cx="6045201" cy="318408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antiago marin" id="{1DB87F50-95BB-4232-8AF7-BE140A9F187F}" userId="9960c57c0039bf49"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9" dT="2021-06-18T15:13:27.52" personId="{1DB87F50-95BB-4232-8AF7-BE140A9F187F}" id="{F0E26C38-0039-44BA-9DF7-1370B759EE3E}">
    <text>Se usaron 480 datos para obtener estos resultados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4"/>
  <sheetViews>
    <sheetView showGridLines="0" tabSelected="1" topLeftCell="A18" zoomScale="60" zoomScaleNormal="60" workbookViewId="0">
      <selection activeCell="J33" sqref="J33:M33"/>
    </sheetView>
  </sheetViews>
  <sheetFormatPr baseColWidth="10" defaultColWidth="11.44140625" defaultRowHeight="14.4"/>
  <cols>
    <col min="1" max="1" width="16.88671875" style="35" customWidth="1"/>
    <col min="2" max="2" width="12.88671875" style="35" bestFit="1" customWidth="1"/>
    <col min="3" max="3" width="13.5546875" style="35" bestFit="1" customWidth="1"/>
    <col min="4" max="4" width="15.44140625" style="35" customWidth="1"/>
    <col min="5" max="5" width="12.44140625" style="35" bestFit="1" customWidth="1"/>
    <col min="6" max="6" width="12.88671875" style="35" customWidth="1"/>
    <col min="7" max="8" width="11" style="35" bestFit="1" customWidth="1"/>
    <col min="9" max="9" width="17.109375" style="35" customWidth="1"/>
    <col min="10" max="10" width="12.5546875" style="35" bestFit="1" customWidth="1"/>
    <col min="11" max="11" width="7.44140625" style="35" customWidth="1"/>
    <col min="12" max="12" width="4.5546875" style="35" customWidth="1"/>
    <col min="13" max="13" width="9.33203125" style="35" customWidth="1"/>
    <col min="14" max="14" width="2.88671875" style="35" customWidth="1"/>
    <col min="15" max="15" width="18.109375" style="35" bestFit="1" customWidth="1"/>
    <col min="16" max="20" width="11.44140625" style="35"/>
    <col min="21" max="21" width="12.33203125" style="35" bestFit="1" customWidth="1"/>
    <col min="22" max="24" width="11.44140625" style="35"/>
    <col min="25" max="26" width="11.33203125" style="35" bestFit="1" customWidth="1"/>
    <col min="27" max="27" width="12.33203125" style="35" bestFit="1" customWidth="1"/>
    <col min="28" max="16384" width="11.44140625" style="35"/>
  </cols>
  <sheetData>
    <row r="1" spans="1:15" ht="63.75" customHeight="1">
      <c r="A1" s="87" t="s">
        <v>62</v>
      </c>
      <c r="B1" s="87"/>
      <c r="C1" s="87"/>
      <c r="D1" s="87"/>
      <c r="E1" s="87"/>
      <c r="F1" s="87"/>
      <c r="G1" s="87"/>
      <c r="H1" s="87"/>
      <c r="I1" s="87"/>
      <c r="J1" s="87"/>
      <c r="K1" s="34"/>
      <c r="L1" s="34"/>
      <c r="M1" s="34"/>
    </row>
    <row r="2" spans="1:15" ht="6" customHeight="1" thickBot="1"/>
    <row r="3" spans="1:15" ht="51" customHeight="1" thickBot="1">
      <c r="A3" s="97" t="s">
        <v>61</v>
      </c>
      <c r="B3" s="98"/>
      <c r="C3" s="98"/>
      <c r="D3" s="98"/>
      <c r="E3" s="98"/>
      <c r="F3" s="98"/>
      <c r="G3" s="98"/>
      <c r="H3" s="98"/>
      <c r="I3" s="98"/>
      <c r="J3" s="98"/>
      <c r="K3" s="98"/>
      <c r="L3" s="98"/>
      <c r="M3" s="99"/>
      <c r="O3" s="36"/>
    </row>
    <row r="4" spans="1:15" s="38" customFormat="1" ht="15" customHeight="1">
      <c r="A4" s="37"/>
      <c r="B4" s="37"/>
      <c r="C4" s="37"/>
      <c r="D4" s="37"/>
      <c r="E4" s="37"/>
      <c r="F4" s="37"/>
      <c r="G4" s="37"/>
      <c r="H4" s="37"/>
      <c r="I4" s="37"/>
      <c r="J4" s="37"/>
      <c r="K4" s="37"/>
      <c r="L4" s="37"/>
      <c r="M4" s="37"/>
      <c r="O4" s="39"/>
    </row>
    <row r="5" spans="1:15">
      <c r="A5" s="93" t="s">
        <v>36</v>
      </c>
      <c r="B5" s="93"/>
      <c r="C5" s="93"/>
      <c r="D5" s="94" t="s">
        <v>41</v>
      </c>
      <c r="E5" s="94"/>
      <c r="F5" s="94"/>
      <c r="G5" s="94"/>
      <c r="H5" s="94"/>
      <c r="I5" s="94"/>
      <c r="J5" s="94"/>
      <c r="K5" s="94"/>
      <c r="L5" s="94"/>
      <c r="M5" s="94"/>
    </row>
    <row r="6" spans="1:15" ht="29.25" customHeight="1">
      <c r="A6" s="88" t="s">
        <v>1</v>
      </c>
      <c r="B6" s="95"/>
      <c r="C6" s="89"/>
      <c r="D6" s="90" t="s">
        <v>68</v>
      </c>
      <c r="E6" s="91"/>
      <c r="F6" s="91"/>
      <c r="G6" s="91"/>
      <c r="H6" s="92"/>
      <c r="I6" s="88" t="s">
        <v>14</v>
      </c>
      <c r="J6" s="89"/>
      <c r="K6" s="90">
        <v>1001309615</v>
      </c>
      <c r="L6" s="91"/>
      <c r="M6" s="92"/>
    </row>
    <row r="8" spans="1:15" ht="409.5" customHeight="1">
      <c r="A8" s="103" t="s">
        <v>67</v>
      </c>
      <c r="B8" s="104"/>
      <c r="C8" s="104"/>
      <c r="D8" s="104"/>
      <c r="E8" s="40"/>
      <c r="F8" s="101"/>
      <c r="G8" s="101"/>
      <c r="H8" s="101"/>
      <c r="I8" s="101"/>
      <c r="J8" s="101"/>
      <c r="K8" s="101"/>
      <c r="L8" s="101"/>
      <c r="M8" s="102"/>
    </row>
    <row r="9" spans="1:15" ht="21" customHeight="1" thickBot="1">
      <c r="A9" s="100"/>
      <c r="B9" s="100"/>
      <c r="C9" s="100"/>
      <c r="D9" s="100"/>
      <c r="E9" s="100"/>
      <c r="F9" s="100"/>
      <c r="G9" s="100"/>
      <c r="H9" s="100"/>
      <c r="I9" s="100"/>
      <c r="J9" s="100"/>
      <c r="K9" s="100"/>
      <c r="L9" s="100"/>
      <c r="M9" s="100"/>
    </row>
    <row r="10" spans="1:15" ht="15.6">
      <c r="A10" s="41" t="s">
        <v>39</v>
      </c>
      <c r="B10" s="62">
        <v>1</v>
      </c>
      <c r="C10" s="63">
        <v>2</v>
      </c>
      <c r="D10" s="74"/>
      <c r="E10" s="74"/>
      <c r="F10" s="74"/>
      <c r="J10" s="105" t="s">
        <v>43</v>
      </c>
      <c r="K10" s="105"/>
      <c r="L10" s="105"/>
      <c r="M10" s="105"/>
    </row>
    <row r="11" spans="1:15" ht="18.75" customHeight="1">
      <c r="A11" s="42" t="s">
        <v>40</v>
      </c>
      <c r="B11" s="43">
        <v>45</v>
      </c>
      <c r="C11" s="60">
        <v>55</v>
      </c>
      <c r="D11" s="58"/>
      <c r="E11" s="59"/>
      <c r="F11" s="59"/>
      <c r="I11" s="42" t="s">
        <v>40</v>
      </c>
      <c r="J11" s="90">
        <v>45</v>
      </c>
      <c r="K11" s="91"/>
      <c r="L11" s="91"/>
      <c r="M11" s="92"/>
    </row>
    <row r="12" spans="1:15" ht="24.75" customHeight="1" thickBot="1">
      <c r="A12" s="64" t="s">
        <v>42</v>
      </c>
      <c r="B12" s="44">
        <v>30</v>
      </c>
      <c r="C12" s="61">
        <v>60</v>
      </c>
      <c r="D12" s="58"/>
      <c r="E12" s="59"/>
      <c r="F12" s="59"/>
      <c r="I12" s="64" t="s">
        <v>42</v>
      </c>
      <c r="J12" s="90">
        <v>30</v>
      </c>
      <c r="K12" s="91"/>
      <c r="L12" s="91"/>
      <c r="M12" s="92"/>
    </row>
    <row r="13" spans="1:15">
      <c r="A13" s="45"/>
      <c r="B13" s="45"/>
      <c r="C13" s="45"/>
      <c r="D13" s="45"/>
      <c r="E13" s="45"/>
      <c r="F13" s="45"/>
      <c r="G13" s="45"/>
      <c r="H13" s="45"/>
      <c r="I13" s="45"/>
      <c r="J13" s="45"/>
      <c r="K13" s="45"/>
      <c r="L13" s="45"/>
      <c r="M13" s="45"/>
      <c r="N13" s="45"/>
    </row>
    <row r="14" spans="1:15">
      <c r="A14" s="45"/>
      <c r="B14" s="45"/>
      <c r="C14" s="45"/>
      <c r="D14" s="45"/>
      <c r="E14" s="45"/>
      <c r="F14" s="45"/>
      <c r="G14" s="45"/>
      <c r="H14" s="45"/>
      <c r="I14" s="45"/>
    </row>
    <row r="15" spans="1:15" ht="29.25" customHeight="1">
      <c r="A15" s="96" t="s">
        <v>5</v>
      </c>
      <c r="B15" s="96"/>
      <c r="C15" s="96"/>
      <c r="D15" s="96"/>
      <c r="E15" s="96"/>
      <c r="F15" s="96"/>
      <c r="G15" s="96"/>
      <c r="H15" s="96"/>
      <c r="I15" s="96"/>
      <c r="J15" s="96"/>
      <c r="K15" s="96"/>
      <c r="L15" s="96"/>
      <c r="M15" s="96"/>
    </row>
    <row r="16" spans="1:15" ht="15" thickBot="1"/>
    <row r="17" spans="1:21" ht="38.25" customHeight="1">
      <c r="A17" s="125" t="s">
        <v>63</v>
      </c>
      <c r="B17" s="126"/>
      <c r="C17" s="126"/>
      <c r="D17" s="126"/>
      <c r="E17" s="126"/>
      <c r="F17" s="126"/>
      <c r="G17" s="126"/>
      <c r="H17" s="127"/>
      <c r="I17" s="55"/>
      <c r="J17" s="55"/>
      <c r="K17" s="55"/>
      <c r="L17" s="55"/>
      <c r="M17" s="55"/>
    </row>
    <row r="18" spans="1:21" ht="38.25" customHeight="1" thickBot="1">
      <c r="A18" s="46" t="s">
        <v>47</v>
      </c>
      <c r="B18" s="31">
        <v>45</v>
      </c>
      <c r="C18" s="56" t="s">
        <v>48</v>
      </c>
      <c r="D18" s="32">
        <v>75</v>
      </c>
      <c r="E18" s="56" t="s">
        <v>49</v>
      </c>
      <c r="F18" s="32">
        <v>170</v>
      </c>
      <c r="G18" s="54" t="s">
        <v>44</v>
      </c>
      <c r="H18" s="33">
        <v>30</v>
      </c>
      <c r="I18" s="66"/>
      <c r="J18" s="65"/>
      <c r="K18" s="121"/>
      <c r="L18" s="121"/>
      <c r="M18" s="65"/>
      <c r="O18" s="47"/>
      <c r="Q18" s="86"/>
    </row>
    <row r="19" spans="1:21" ht="8.25" customHeight="1" thickBot="1">
      <c r="Q19" s="86"/>
    </row>
    <row r="20" spans="1:21" ht="52.5" customHeight="1" thickBot="1">
      <c r="A20" s="114" t="s">
        <v>64</v>
      </c>
      <c r="B20" s="115"/>
      <c r="C20" s="115"/>
      <c r="D20" s="115"/>
      <c r="E20" s="115"/>
      <c r="F20" s="115"/>
      <c r="G20" s="115"/>
      <c r="H20" s="117"/>
      <c r="I20" s="55"/>
      <c r="J20" s="55"/>
      <c r="K20" s="55"/>
      <c r="L20" s="55"/>
      <c r="M20" s="55"/>
    </row>
    <row r="21" spans="1:21" ht="38.25" customHeight="1" thickBot="1">
      <c r="A21" s="71" t="s">
        <v>46</v>
      </c>
      <c r="B21" s="75">
        <f>(180+B22)/(180-B22)</f>
        <v>1.2203349375253258</v>
      </c>
      <c r="E21" s="67"/>
      <c r="F21" s="68"/>
      <c r="G21" s="70"/>
      <c r="H21" s="68"/>
      <c r="I21" s="67"/>
      <c r="J21" s="65"/>
      <c r="K21" s="121"/>
      <c r="L21" s="121"/>
      <c r="M21" s="69"/>
      <c r="O21" s="51">
        <f>+B22+B21</f>
        <v>19.082634937525327</v>
      </c>
      <c r="P21" s="51">
        <f>+H18+F18+D18+B18-O21</f>
        <v>300.91736506247469</v>
      </c>
    </row>
    <row r="22" spans="1:21" ht="250.5" customHeight="1" thickBot="1">
      <c r="A22" s="71" t="s">
        <v>45</v>
      </c>
      <c r="B22" s="78">
        <v>17.862300000000001</v>
      </c>
      <c r="C22" s="124" t="s">
        <v>38</v>
      </c>
      <c r="D22" s="84"/>
      <c r="E22" s="84"/>
      <c r="F22" s="84"/>
      <c r="G22" s="84"/>
      <c r="H22" s="85"/>
      <c r="I22" s="67"/>
      <c r="J22" s="65"/>
      <c r="K22" s="67"/>
      <c r="L22" s="67"/>
      <c r="M22" s="69"/>
      <c r="O22" s="51"/>
      <c r="P22" s="51"/>
    </row>
    <row r="23" spans="1:21" ht="16.5" customHeight="1" thickBot="1">
      <c r="A23" s="122"/>
      <c r="B23" s="123"/>
      <c r="C23" s="123"/>
      <c r="D23" s="123"/>
      <c r="E23" s="123"/>
      <c r="F23" s="123"/>
      <c r="G23" s="123"/>
      <c r="H23" s="123"/>
      <c r="I23" s="123"/>
      <c r="J23" s="123"/>
      <c r="K23" s="123"/>
      <c r="L23" s="123"/>
      <c r="M23" s="123"/>
    </row>
    <row r="24" spans="1:21" ht="63.75" customHeight="1" thickBot="1">
      <c r="A24" s="114" t="s">
        <v>50</v>
      </c>
      <c r="B24" s="115"/>
      <c r="C24" s="116"/>
      <c r="D24" s="116"/>
      <c r="E24" s="116"/>
      <c r="F24" s="115"/>
      <c r="G24" s="115"/>
      <c r="H24" s="117"/>
      <c r="I24" s="55"/>
      <c r="J24" s="55"/>
      <c r="K24" s="55"/>
      <c r="L24" s="55"/>
      <c r="M24" s="55"/>
    </row>
    <row r="25" spans="1:21" ht="24" customHeight="1" thickBot="1">
      <c r="A25" s="57" t="s">
        <v>51</v>
      </c>
      <c r="B25" s="73">
        <v>245</v>
      </c>
      <c r="C25" s="110" t="s">
        <v>53</v>
      </c>
      <c r="D25" s="111"/>
      <c r="E25" s="76">
        <v>-96.054259999999999</v>
      </c>
      <c r="F25" s="112" t="s">
        <v>52</v>
      </c>
      <c r="G25" s="113"/>
      <c r="H25" s="77">
        <v>-0.13070000000000001</v>
      </c>
      <c r="I25" s="72"/>
      <c r="J25" s="65"/>
      <c r="K25" s="65"/>
      <c r="L25" s="65"/>
      <c r="M25" s="65"/>
    </row>
    <row r="26" spans="1:21" ht="17.25" customHeight="1" thickBot="1"/>
    <row r="27" spans="1:21" ht="63.75" customHeight="1" thickBot="1">
      <c r="A27" s="140" t="s">
        <v>66</v>
      </c>
      <c r="B27" s="141"/>
      <c r="C27" s="141"/>
      <c r="D27" s="141"/>
      <c r="E27" s="141"/>
      <c r="F27" s="141"/>
      <c r="G27" s="141"/>
      <c r="H27" s="141"/>
      <c r="I27" s="141"/>
      <c r="J27" s="141"/>
      <c r="K27" s="141"/>
      <c r="L27" s="141"/>
      <c r="M27" s="142"/>
      <c r="O27" s="128" t="s">
        <v>0</v>
      </c>
      <c r="P27" s="129"/>
      <c r="Q27" s="129"/>
      <c r="R27" s="129"/>
      <c r="S27" s="129"/>
      <c r="T27" s="129"/>
      <c r="U27" s="130"/>
    </row>
    <row r="28" spans="1:21" ht="23.25" customHeight="1" thickBot="1">
      <c r="A28" s="106" t="s">
        <v>54</v>
      </c>
      <c r="B28" s="107"/>
      <c r="C28" s="107"/>
      <c r="D28" s="139"/>
      <c r="E28" s="106" t="s">
        <v>37</v>
      </c>
      <c r="F28" s="107"/>
      <c r="G28" s="107"/>
      <c r="H28" s="107"/>
      <c r="I28" s="107"/>
      <c r="J28" s="107"/>
      <c r="K28" s="107"/>
      <c r="L28" s="107"/>
      <c r="M28" s="107"/>
      <c r="O28" s="131"/>
      <c r="P28" s="132"/>
      <c r="Q28" s="132"/>
      <c r="R28" s="132"/>
      <c r="S28" s="132"/>
      <c r="T28" s="132"/>
      <c r="U28" s="133"/>
    </row>
    <row r="29" spans="1:21" ht="250.5" customHeight="1" thickBot="1">
      <c r="A29" s="137" t="s">
        <v>55</v>
      </c>
      <c r="B29" s="138"/>
      <c r="C29" s="138"/>
      <c r="D29" s="79">
        <v>-160.6258</v>
      </c>
      <c r="E29" s="124" t="s">
        <v>38</v>
      </c>
      <c r="F29" s="84"/>
      <c r="G29" s="84"/>
      <c r="H29" s="84"/>
      <c r="I29" s="84"/>
      <c r="J29" s="84"/>
      <c r="K29" s="84"/>
      <c r="L29" s="84"/>
      <c r="M29" s="85"/>
      <c r="N29" s="48"/>
      <c r="O29" s="131"/>
      <c r="P29" s="132"/>
      <c r="Q29" s="132"/>
      <c r="R29" s="132"/>
      <c r="S29" s="132"/>
      <c r="T29" s="132"/>
      <c r="U29" s="133"/>
    </row>
    <row r="30" spans="1:21" ht="249.75" customHeight="1" thickBot="1">
      <c r="A30" s="81" t="s">
        <v>56</v>
      </c>
      <c r="B30" s="82"/>
      <c r="C30" s="82"/>
      <c r="D30" s="80">
        <v>-0.25385999999999997</v>
      </c>
      <c r="E30" s="84" t="s">
        <v>38</v>
      </c>
      <c r="F30" s="84"/>
      <c r="G30" s="84"/>
      <c r="H30" s="84"/>
      <c r="I30" s="84"/>
      <c r="J30" s="84"/>
      <c r="K30" s="84"/>
      <c r="L30" s="84"/>
      <c r="M30" s="85"/>
      <c r="N30" s="48"/>
      <c r="O30" s="131"/>
      <c r="P30" s="132"/>
      <c r="Q30" s="132"/>
      <c r="R30" s="132"/>
      <c r="S30" s="132"/>
      <c r="T30" s="132"/>
      <c r="U30" s="133"/>
    </row>
    <row r="31" spans="1:21" ht="11.25" customHeight="1" thickBot="1">
      <c r="A31" s="49"/>
      <c r="B31" s="50"/>
      <c r="C31" s="50"/>
      <c r="D31" s="50"/>
      <c r="E31" s="50"/>
      <c r="F31" s="50"/>
      <c r="G31" s="50"/>
      <c r="H31" s="50"/>
      <c r="I31" s="50"/>
      <c r="J31" s="50"/>
      <c r="K31" s="50"/>
      <c r="L31" s="50"/>
      <c r="M31" s="50"/>
      <c r="O31" s="134"/>
      <c r="P31" s="135"/>
      <c r="Q31" s="135"/>
      <c r="R31" s="135"/>
      <c r="S31" s="135"/>
      <c r="T31" s="135"/>
      <c r="U31" s="136"/>
    </row>
    <row r="32" spans="1:21" ht="63.75" customHeight="1" thickBot="1">
      <c r="A32" s="118" t="s">
        <v>65</v>
      </c>
      <c r="B32" s="119"/>
      <c r="C32" s="119"/>
      <c r="D32" s="119"/>
      <c r="E32" s="119"/>
      <c r="F32" s="119"/>
      <c r="G32" s="119"/>
      <c r="H32" s="119"/>
      <c r="I32" s="119"/>
      <c r="J32" s="119"/>
      <c r="K32" s="119"/>
      <c r="L32" s="119"/>
      <c r="M32" s="120"/>
    </row>
    <row r="33" spans="1:15" ht="26.25" customHeight="1" thickBot="1">
      <c r="A33" s="106" t="s">
        <v>57</v>
      </c>
      <c r="B33" s="107"/>
      <c r="C33" s="107"/>
      <c r="D33" s="108">
        <v>0.54979999999999996</v>
      </c>
      <c r="E33" s="109"/>
      <c r="F33" s="106" t="s">
        <v>59</v>
      </c>
      <c r="G33" s="107"/>
      <c r="H33" s="107"/>
      <c r="I33" s="107"/>
      <c r="J33" s="108">
        <v>-0.25390000000000001</v>
      </c>
      <c r="K33" s="108"/>
      <c r="L33" s="108"/>
      <c r="M33" s="109"/>
      <c r="O33" s="52" t="s">
        <v>15</v>
      </c>
    </row>
    <row r="34" spans="1:15" ht="200.25" customHeight="1" thickBot="1">
      <c r="A34" s="81" t="s">
        <v>58</v>
      </c>
      <c r="B34" s="82"/>
      <c r="C34" s="82"/>
      <c r="D34" s="83">
        <v>0.47660000000000002</v>
      </c>
      <c r="E34" s="83"/>
      <c r="F34" s="84" t="s">
        <v>60</v>
      </c>
      <c r="G34" s="84"/>
      <c r="H34" s="84"/>
      <c r="I34" s="84"/>
      <c r="J34" s="84"/>
      <c r="K34" s="84"/>
      <c r="L34" s="84"/>
      <c r="M34" s="85"/>
      <c r="O34" s="53" t="s">
        <v>16</v>
      </c>
    </row>
  </sheetData>
  <mergeCells count="41">
    <mergeCell ref="A17:H17"/>
    <mergeCell ref="O27:U31"/>
    <mergeCell ref="A29:C29"/>
    <mergeCell ref="A30:C30"/>
    <mergeCell ref="A28:D28"/>
    <mergeCell ref="E28:M28"/>
    <mergeCell ref="A27:M27"/>
    <mergeCell ref="E29:M29"/>
    <mergeCell ref="E30:M30"/>
    <mergeCell ref="J10:M10"/>
    <mergeCell ref="J11:M11"/>
    <mergeCell ref="A33:C33"/>
    <mergeCell ref="J33:M33"/>
    <mergeCell ref="F33:I33"/>
    <mergeCell ref="D33:E33"/>
    <mergeCell ref="C25:D25"/>
    <mergeCell ref="F25:G25"/>
    <mergeCell ref="A24:H24"/>
    <mergeCell ref="J12:M12"/>
    <mergeCell ref="A32:M32"/>
    <mergeCell ref="K18:L18"/>
    <mergeCell ref="K21:L21"/>
    <mergeCell ref="A23:M23"/>
    <mergeCell ref="A20:H20"/>
    <mergeCell ref="C22:H22"/>
    <mergeCell ref="A34:C34"/>
    <mergeCell ref="D34:E34"/>
    <mergeCell ref="F34:M34"/>
    <mergeCell ref="Q18:Q19"/>
    <mergeCell ref="A1:J1"/>
    <mergeCell ref="I6:J6"/>
    <mergeCell ref="D6:H6"/>
    <mergeCell ref="K6:M6"/>
    <mergeCell ref="A5:C5"/>
    <mergeCell ref="D5:M5"/>
    <mergeCell ref="A6:C6"/>
    <mergeCell ref="A15:M15"/>
    <mergeCell ref="A3:M3"/>
    <mergeCell ref="A9:M9"/>
    <mergeCell ref="F8:M8"/>
    <mergeCell ref="A8:D8"/>
  </mergeCells>
  <conditionalFormatting sqref="B21:B22 H18 F18 D18 B18 D6 K6 D29:D30 D33 J33 J11:J12 E25 B25">
    <cfRule type="notContainsBlanks" dxfId="5" priority="5">
      <formula>LEN(TRIM(B6))&gt;0</formula>
    </cfRule>
    <cfRule type="containsBlanks" dxfId="4" priority="8">
      <formula>LEN(TRIM(B6))=0</formula>
    </cfRule>
  </conditionalFormatting>
  <conditionalFormatting sqref="H25">
    <cfRule type="notContainsBlanks" dxfId="3" priority="3">
      <formula>LEN(TRIM(H25))&gt;0</formula>
    </cfRule>
    <cfRule type="containsBlanks" dxfId="2" priority="4">
      <formula>LEN(TRIM(H25))=0</formula>
    </cfRule>
  </conditionalFormatting>
  <conditionalFormatting sqref="D34">
    <cfRule type="notContainsBlanks" dxfId="1" priority="1">
      <formula>LEN(TRIM(D34))&gt;0</formula>
    </cfRule>
    <cfRule type="containsBlanks" dxfId="0" priority="2">
      <formula>LEN(TRIM(D34))=0</formula>
    </cfRule>
  </conditionalFormatting>
  <pageMargins left="0.7" right="0.7" top="0.75" bottom="0.75" header="0.3" footer="0.3"/>
  <pageSetup orientation="portrait" horizontalDpi="1200" verticalDpi="12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52"/>
  <sheetViews>
    <sheetView zoomScale="85" zoomScaleNormal="85" workbookViewId="0">
      <selection activeCell="F36" sqref="F36"/>
    </sheetView>
  </sheetViews>
  <sheetFormatPr baseColWidth="10" defaultRowHeight="14.4"/>
  <cols>
    <col min="1" max="1" width="15.109375" customWidth="1"/>
    <col min="2" max="2" width="12.6640625" bestFit="1" customWidth="1"/>
    <col min="3" max="3" width="15.109375" customWidth="1"/>
    <col min="4" max="4" width="14" customWidth="1"/>
    <col min="5" max="5" width="12.109375" bestFit="1" customWidth="1"/>
    <col min="6" max="6" width="13.44140625" bestFit="1" customWidth="1"/>
    <col min="7" max="7" width="11" bestFit="1" customWidth="1"/>
    <col min="8" max="8" width="13.109375" bestFit="1" customWidth="1"/>
    <col min="9" max="9" width="11" bestFit="1" customWidth="1"/>
    <col min="10" max="10" width="10.44140625" bestFit="1" customWidth="1"/>
    <col min="11" max="11" width="10.44140625" customWidth="1"/>
    <col min="12" max="12" width="15.88671875" customWidth="1"/>
  </cols>
  <sheetData>
    <row r="1" spans="1:27" ht="15" thickBot="1">
      <c r="A1" s="23" t="s">
        <v>17</v>
      </c>
    </row>
    <row r="2" spans="1:27" ht="15.6">
      <c r="A2" s="9" t="s">
        <v>2</v>
      </c>
      <c r="B2" s="16">
        <v>80253041</v>
      </c>
      <c r="C2" s="17">
        <v>1007327326</v>
      </c>
      <c r="D2" s="17">
        <v>1010223706</v>
      </c>
      <c r="E2" s="17">
        <v>1010225289</v>
      </c>
      <c r="F2" s="17">
        <v>1013631401</v>
      </c>
      <c r="G2" s="17">
        <v>1014254185</v>
      </c>
      <c r="H2" s="17">
        <v>1014284261</v>
      </c>
      <c r="I2" s="17">
        <v>1014287612</v>
      </c>
      <c r="J2" s="18">
        <v>1019132775</v>
      </c>
    </row>
    <row r="3" spans="1:27" ht="15.6">
      <c r="A3" s="10" t="s">
        <v>3</v>
      </c>
      <c r="B3" s="12">
        <v>67</v>
      </c>
      <c r="C3" s="2">
        <v>76</v>
      </c>
      <c r="D3" s="2">
        <v>76</v>
      </c>
      <c r="E3" s="21">
        <v>76</v>
      </c>
      <c r="F3" s="2">
        <v>79</v>
      </c>
      <c r="G3" s="2">
        <v>76</v>
      </c>
      <c r="H3" s="2">
        <v>70</v>
      </c>
      <c r="I3" s="2">
        <v>70</v>
      </c>
      <c r="J3" s="3">
        <v>73</v>
      </c>
    </row>
    <row r="4" spans="1:27" ht="18.600000000000001" thickBot="1">
      <c r="A4" s="11" t="s">
        <v>4</v>
      </c>
      <c r="B4" s="13">
        <v>105</v>
      </c>
      <c r="C4" s="4">
        <v>110</v>
      </c>
      <c r="D4" s="4">
        <v>95</v>
      </c>
      <c r="E4" s="22">
        <v>105</v>
      </c>
      <c r="F4" s="4">
        <v>100</v>
      </c>
      <c r="G4" s="4">
        <v>120</v>
      </c>
      <c r="H4" s="4">
        <v>115</v>
      </c>
      <c r="I4" s="4">
        <v>90</v>
      </c>
      <c r="J4" s="5">
        <v>120</v>
      </c>
    </row>
    <row r="5" spans="1:27" ht="15" thickBot="1">
      <c r="A5" s="1"/>
      <c r="B5" s="1"/>
      <c r="C5" s="1"/>
      <c r="D5" s="1"/>
      <c r="E5" s="1"/>
      <c r="F5" s="1"/>
      <c r="G5" s="1"/>
      <c r="H5" s="1"/>
      <c r="I5" s="1"/>
      <c r="J5" s="1"/>
      <c r="K5" s="1"/>
      <c r="L5" s="1"/>
      <c r="M5" s="1"/>
      <c r="N5" s="1"/>
    </row>
    <row r="6" spans="1:27" ht="15.6">
      <c r="A6" s="9" t="s">
        <v>2</v>
      </c>
      <c r="B6" s="14">
        <v>1020785532</v>
      </c>
      <c r="C6" s="7">
        <v>1022422960</v>
      </c>
      <c r="D6" s="7">
        <v>1022423068</v>
      </c>
      <c r="E6" s="7">
        <v>1024567175</v>
      </c>
      <c r="F6" s="7">
        <v>1030673003</v>
      </c>
      <c r="G6" s="7">
        <v>1032482328</v>
      </c>
      <c r="H6" s="7">
        <v>1032498250</v>
      </c>
      <c r="I6" s="7">
        <v>1049624941</v>
      </c>
      <c r="J6" s="8">
        <v>1052400061</v>
      </c>
      <c r="K6" s="1"/>
      <c r="L6" s="1"/>
      <c r="M6" s="1"/>
      <c r="N6" s="1"/>
    </row>
    <row r="7" spans="1:27" ht="15.6">
      <c r="A7" s="10" t="s">
        <v>3</v>
      </c>
      <c r="B7" s="12">
        <v>79</v>
      </c>
      <c r="C7" s="2">
        <v>67</v>
      </c>
      <c r="D7" s="2">
        <v>82</v>
      </c>
      <c r="E7" s="2">
        <v>73</v>
      </c>
      <c r="F7" s="2">
        <v>79</v>
      </c>
      <c r="G7" s="2">
        <v>70</v>
      </c>
      <c r="H7" s="2">
        <v>79</v>
      </c>
      <c r="I7" s="2">
        <v>70</v>
      </c>
      <c r="J7" s="3">
        <v>67</v>
      </c>
      <c r="K7" s="1"/>
      <c r="L7" s="1"/>
      <c r="M7" s="1"/>
      <c r="N7" s="1"/>
    </row>
    <row r="8" spans="1:27" ht="18.600000000000001" thickBot="1">
      <c r="A8" s="11" t="s">
        <v>4</v>
      </c>
      <c r="B8" s="13">
        <v>110</v>
      </c>
      <c r="C8" s="4">
        <v>110</v>
      </c>
      <c r="D8" s="4">
        <v>110</v>
      </c>
      <c r="E8" s="4">
        <v>100</v>
      </c>
      <c r="F8" s="4">
        <v>115</v>
      </c>
      <c r="G8" s="4">
        <v>100</v>
      </c>
      <c r="H8" s="4">
        <v>105</v>
      </c>
      <c r="I8" s="4">
        <v>120</v>
      </c>
      <c r="J8" s="5">
        <v>90</v>
      </c>
      <c r="K8" s="1"/>
      <c r="L8" s="1"/>
      <c r="M8" s="1"/>
      <c r="N8" s="1"/>
    </row>
    <row r="9" spans="1:27" ht="16.2" thickBot="1">
      <c r="A9" s="6"/>
      <c r="B9" s="1"/>
      <c r="C9" s="1"/>
      <c r="D9" s="1"/>
      <c r="E9" s="1"/>
      <c r="F9" s="1"/>
      <c r="G9" s="1"/>
      <c r="H9" s="1"/>
      <c r="I9" s="1"/>
      <c r="J9" s="1"/>
      <c r="K9" s="1"/>
      <c r="L9" s="1"/>
      <c r="M9" s="1"/>
      <c r="N9" s="1"/>
      <c r="O9" s="1"/>
      <c r="P9" s="1"/>
      <c r="Q9" s="1"/>
      <c r="R9" s="1"/>
      <c r="S9" s="1"/>
      <c r="T9" s="1"/>
      <c r="U9" s="1"/>
      <c r="V9" s="1"/>
      <c r="W9" s="1"/>
      <c r="X9" s="1"/>
      <c r="Y9" s="1"/>
      <c r="Z9" s="1"/>
      <c r="AA9" s="1"/>
    </row>
    <row r="10" spans="1:27" ht="15.6">
      <c r="A10" s="9" t="s">
        <v>2</v>
      </c>
      <c r="B10" s="14">
        <v>1053615511</v>
      </c>
      <c r="C10" s="7">
        <v>1086361722</v>
      </c>
      <c r="D10" s="7">
        <v>1088653175</v>
      </c>
      <c r="E10" s="7">
        <v>1116500553</v>
      </c>
      <c r="F10" s="7">
        <v>1116799419</v>
      </c>
      <c r="G10" s="7">
        <v>1116863577</v>
      </c>
      <c r="H10" s="7">
        <v>1233691978</v>
      </c>
      <c r="I10" s="8">
        <v>97111417346</v>
      </c>
      <c r="O10" s="1"/>
      <c r="P10" s="1"/>
      <c r="Q10" s="1"/>
      <c r="R10" s="1"/>
      <c r="S10" s="1"/>
      <c r="T10" s="1"/>
      <c r="U10" s="1"/>
      <c r="V10" s="1"/>
      <c r="W10" s="1"/>
      <c r="X10" s="1"/>
      <c r="Y10" s="1"/>
      <c r="Z10" s="1"/>
      <c r="AA10" s="1"/>
    </row>
    <row r="11" spans="1:27" ht="15.6">
      <c r="A11" s="10" t="s">
        <v>3</v>
      </c>
      <c r="B11" s="12">
        <v>70</v>
      </c>
      <c r="C11" s="2">
        <v>82</v>
      </c>
      <c r="D11" s="2">
        <v>67</v>
      </c>
      <c r="E11" s="2">
        <v>82</v>
      </c>
      <c r="F11" s="2">
        <v>67</v>
      </c>
      <c r="G11" s="2">
        <v>73</v>
      </c>
      <c r="H11" s="2">
        <v>82</v>
      </c>
      <c r="I11" s="3">
        <v>73</v>
      </c>
      <c r="O11" s="1"/>
      <c r="P11" s="1"/>
      <c r="Q11" s="1"/>
      <c r="R11" s="1"/>
      <c r="S11" s="1"/>
      <c r="T11" s="1"/>
      <c r="U11" s="1"/>
      <c r="V11" s="1"/>
      <c r="W11" s="1"/>
      <c r="X11" s="1"/>
      <c r="Y11" s="1"/>
      <c r="Z11" s="1"/>
      <c r="AA11" s="1"/>
    </row>
    <row r="12" spans="1:27" ht="18.600000000000001" thickBot="1">
      <c r="A12" s="11" t="s">
        <v>4</v>
      </c>
      <c r="B12" s="13">
        <v>95</v>
      </c>
      <c r="C12" s="4">
        <v>115</v>
      </c>
      <c r="D12" s="4">
        <v>120</v>
      </c>
      <c r="E12" s="4">
        <v>105</v>
      </c>
      <c r="F12" s="4">
        <v>95</v>
      </c>
      <c r="G12" s="4">
        <v>115</v>
      </c>
      <c r="H12" s="4">
        <v>100</v>
      </c>
      <c r="I12" s="5">
        <v>90</v>
      </c>
    </row>
    <row r="14" spans="1:27" ht="16.8" thickBot="1">
      <c r="A14" s="11" t="s">
        <v>18</v>
      </c>
      <c r="B14" s="19">
        <f>+Hoja1!J11</f>
        <v>45</v>
      </c>
      <c r="C14" s="24" t="s">
        <v>19</v>
      </c>
      <c r="D14" s="19">
        <f>+Hoja1!J12</f>
        <v>30</v>
      </c>
    </row>
    <row r="15" spans="1:27">
      <c r="A15" s="23"/>
    </row>
    <row r="16" spans="1:27">
      <c r="A16" s="25" t="s">
        <v>6</v>
      </c>
      <c r="B16" s="25" t="s">
        <v>7</v>
      </c>
      <c r="C16" s="25" t="s">
        <v>8</v>
      </c>
      <c r="D16" s="25" t="s">
        <v>9</v>
      </c>
      <c r="E16" s="25" t="s">
        <v>20</v>
      </c>
      <c r="F16" s="25" t="s">
        <v>21</v>
      </c>
      <c r="G16" s="25" t="s">
        <v>22</v>
      </c>
      <c r="H16" s="25" t="s">
        <v>23</v>
      </c>
    </row>
    <row r="17" spans="1:13">
      <c r="A17" s="25" t="s">
        <v>24</v>
      </c>
      <c r="B17" s="25" t="s">
        <v>25</v>
      </c>
      <c r="C17" s="25" t="s">
        <v>26</v>
      </c>
      <c r="D17" s="25" t="s">
        <v>27</v>
      </c>
      <c r="E17" s="25" t="s">
        <v>28</v>
      </c>
      <c r="F17" s="25" t="s">
        <v>29</v>
      </c>
      <c r="G17" s="25" t="s">
        <v>28</v>
      </c>
      <c r="H17" s="25" t="s">
        <v>30</v>
      </c>
    </row>
    <row r="18" spans="1:13">
      <c r="A18" s="26">
        <f>(48^2+(B14-12)^2)^0.5</f>
        <v>58.249463516842795</v>
      </c>
      <c r="B18" s="26">
        <v>14</v>
      </c>
      <c r="C18" s="26">
        <v>80</v>
      </c>
      <c r="D18" s="26">
        <v>52</v>
      </c>
      <c r="E18" s="26">
        <f>DEGREES(ATAN((B14-12)/48))</f>
        <v>34.5085229876684</v>
      </c>
      <c r="F18" s="26">
        <f>+RADIANS(E18)</f>
        <v>0.60228734613496415</v>
      </c>
      <c r="G18" s="26">
        <f>+D14</f>
        <v>30</v>
      </c>
      <c r="H18" s="26">
        <f>+RADIANS(G18)</f>
        <v>0.52359877559829882</v>
      </c>
    </row>
    <row r="20" spans="1:13" s="15" customFormat="1" ht="15.6">
      <c r="A20" s="27" t="s">
        <v>10</v>
      </c>
      <c r="B20" s="27" t="s">
        <v>11</v>
      </c>
      <c r="C20" s="27" t="s">
        <v>35</v>
      </c>
      <c r="D20" s="28" t="s">
        <v>12</v>
      </c>
      <c r="E20" s="146" t="s">
        <v>13</v>
      </c>
      <c r="F20" s="146"/>
      <c r="G20" s="146" t="s">
        <v>31</v>
      </c>
      <c r="H20" s="146"/>
      <c r="I20" s="27" t="s">
        <v>32</v>
      </c>
      <c r="J20" s="27" t="s">
        <v>33</v>
      </c>
      <c r="K20" s="27"/>
      <c r="L20" s="27" t="s">
        <v>34</v>
      </c>
    </row>
    <row r="21" spans="1:13">
      <c r="A21" s="143">
        <v>0</v>
      </c>
      <c r="B21" s="29">
        <f>Hoja1!B25</f>
        <v>245</v>
      </c>
      <c r="C21" s="20">
        <f t="shared" ref="C21:C28" si="0">+RADIANS(B21)</f>
        <v>4.2760566673861078</v>
      </c>
      <c r="D21" s="20">
        <f>-(+a.*COS(t2.)+b.*COS(C21)-d.*COS(t1.)-c.*COS(C22))</f>
        <v>121.6851052862738</v>
      </c>
      <c r="E21" s="30">
        <f>-b.*SIN(C21)</f>
        <v>72.504622962932004</v>
      </c>
      <c r="F21" s="30">
        <f>+c.*SIN(C22)</f>
        <v>0</v>
      </c>
      <c r="G21" s="30">
        <f t="array" ref="G21:H22">MINVERSE(E21:F22)</f>
        <v>1.3792223987031145E-2</v>
      </c>
      <c r="H21" s="30">
        <v>0</v>
      </c>
      <c r="I21" s="30">
        <f t="array" ref="I21:I22">MMULT(G21:H22,D21:D22)</f>
        <v>1.6783082279937558</v>
      </c>
      <c r="J21" s="144">
        <f>+I21+C21</f>
        <v>5.9543648953798636</v>
      </c>
      <c r="K21" s="145"/>
      <c r="L21" s="30">
        <f t="shared" ref="L21:L30" si="1">+DEGREES(J21)</f>
        <v>341.15997818612215</v>
      </c>
      <c r="M21">
        <v>1.4650315564863436</v>
      </c>
    </row>
    <row r="22" spans="1:13">
      <c r="A22" s="143"/>
      <c r="B22" s="29">
        <f>Hoja1!J25</f>
        <v>0</v>
      </c>
      <c r="C22" s="20">
        <f t="shared" si="0"/>
        <v>0</v>
      </c>
      <c r="D22" s="20">
        <f>-(a.*SIN(t2.)+b.*SIN(C21)-d.*SIN(t1.)-c.*SIN(C22))</f>
        <v>98.504622962932004</v>
      </c>
      <c r="E22" s="30">
        <f>+b.*COS(C21)</f>
        <v>-33.809460939255935</v>
      </c>
      <c r="F22" s="30">
        <f>-c.*COS(C22)</f>
        <v>-52</v>
      </c>
      <c r="G22" s="30">
        <v>-8.9674549645191969E-3</v>
      </c>
      <c r="H22" s="30">
        <v>-1.9230769230769232E-2</v>
      </c>
      <c r="I22" s="30">
        <v>-2.9855253738715142</v>
      </c>
      <c r="J22" s="144">
        <f t="shared" ref="J22" si="2">+I22+C22</f>
        <v>-2.9855253738715142</v>
      </c>
      <c r="K22" s="145"/>
      <c r="L22" s="30">
        <f t="shared" si="1"/>
        <v>-171.05800355205494</v>
      </c>
      <c r="M22">
        <v>2.5455386621853671</v>
      </c>
    </row>
    <row r="23" spans="1:13">
      <c r="A23" s="143">
        <v>1</v>
      </c>
      <c r="B23" s="20">
        <f t="shared" ref="B23:B28" si="3">+L21</f>
        <v>341.15997818612215</v>
      </c>
      <c r="C23" s="20">
        <f t="shared" si="0"/>
        <v>5.9543648953798636</v>
      </c>
      <c r="D23" s="20">
        <f>-(+a.*COS(t2.)+b.*COS(C23)-d.*COS(t1.)-c.*COS(C24))</f>
        <v>-91.206271930543011</v>
      </c>
      <c r="E23" s="30">
        <f>-b.*SIN(C23)</f>
        <v>25.834149026157927</v>
      </c>
      <c r="F23" s="30">
        <f>+c.*SIN(C24)</f>
        <v>-8.0825937833199966</v>
      </c>
      <c r="G23" s="30">
        <f t="array" ref="G23:H24">MINVERSE(E23:F24)</f>
        <v>2.6491823836390316E-2</v>
      </c>
      <c r="H23" s="30">
        <v>4.1684052397179825E-3</v>
      </c>
      <c r="I23" s="30">
        <f t="array" ref="I23:I24">MMULT(G23:H24,D23:D24)</f>
        <v>-2.2338462766378</v>
      </c>
      <c r="J23" s="144">
        <f>+I23+C23</f>
        <v>3.7205186187420636</v>
      </c>
      <c r="K23" s="145"/>
      <c r="L23" s="30">
        <f t="shared" si="1"/>
        <v>213.17001445376286</v>
      </c>
      <c r="M23">
        <v>1.4642523378349803</v>
      </c>
    </row>
    <row r="24" spans="1:13">
      <c r="A24" s="143"/>
      <c r="B24" s="20">
        <f t="shared" si="3"/>
        <v>-171.05800355205494</v>
      </c>
      <c r="C24" s="20">
        <f t="shared" si="0"/>
        <v>-2.9855253738715142</v>
      </c>
      <c r="D24" s="20">
        <f>-(a.*SIN(t2.)+b.*SIN(C23)-d.*SIN(t1.)-c.*SIN(C24))</f>
        <v>43.751555242837938</v>
      </c>
      <c r="E24" s="30">
        <f>+b.*COS(C23)</f>
        <v>75.71391380779535</v>
      </c>
      <c r="F24" s="30">
        <f>-c.*COS(C24)</f>
        <v>51.368002469765521</v>
      </c>
      <c r="G24" s="30">
        <v>-3.9047647759718508E-2</v>
      </c>
      <c r="H24" s="30">
        <v>1.3323347065458787E-2</v>
      </c>
      <c r="I24" s="30">
        <v>4.1443075349748675</v>
      </c>
      <c r="J24" s="144">
        <f t="shared" ref="J24" si="4">+I24+C24</f>
        <v>1.1587821611033533</v>
      </c>
      <c r="K24" s="145"/>
      <c r="L24" s="30">
        <f t="shared" si="1"/>
        <v>66.393327206270769</v>
      </c>
      <c r="M24">
        <v>2.5483847957957684</v>
      </c>
    </row>
    <row r="25" spans="1:13">
      <c r="A25" s="143">
        <v>2</v>
      </c>
      <c r="B25" s="20">
        <f t="shared" si="3"/>
        <v>213.17001445376286</v>
      </c>
      <c r="C25" s="20">
        <f t="shared" si="0"/>
        <v>3.7205186187420636</v>
      </c>
      <c r="D25" s="20">
        <f>-(+a.*COS(t2.)+b.*COS(C25)-d.*COS(t1.)-c.*COS(C26))</f>
        <v>123.66340455650686</v>
      </c>
      <c r="E25" s="30">
        <f>-b.*SIN(C25)</f>
        <v>43.770018467444288</v>
      </c>
      <c r="F25" s="30">
        <f>+c.*SIN(C26)</f>
        <v>47.64843708613904</v>
      </c>
      <c r="G25" s="30">
        <f t="array" ref="G25:H26">MINVERSE(E25:F26)</f>
        <v>-9.1360897934762725E-3</v>
      </c>
      <c r="H25" s="30">
        <v>-2.0905046607170286E-2</v>
      </c>
      <c r="I25" s="30">
        <f t="array" ref="I25:I26">MMULT(G25:H26,D25:D26)</f>
        <v>-3.5844382540848416</v>
      </c>
      <c r="J25" s="144">
        <f>+I25+C25</f>
        <v>0.13608036465722195</v>
      </c>
      <c r="K25" s="145"/>
      <c r="L25" s="30">
        <f t="shared" si="1"/>
        <v>7.7968305694600293</v>
      </c>
      <c r="M25">
        <v>1.4642495201718091</v>
      </c>
    </row>
    <row r="26" spans="1:13">
      <c r="A26" s="143"/>
      <c r="B26" s="20">
        <f t="shared" si="3"/>
        <v>66.393327206270769</v>
      </c>
      <c r="C26" s="20">
        <f t="shared" si="0"/>
        <v>1.1587821611033533</v>
      </c>
      <c r="D26" s="20">
        <f>-(a.*SIN(t2.)+b.*SIN(C25)-d.*SIN(t1.)-c.*SIN(C26))</f>
        <v>117.41845555358333</v>
      </c>
      <c r="E26" s="30">
        <f>+b.*COS(C25)</f>
        <v>-66.964061132517841</v>
      </c>
      <c r="F26" s="30">
        <f>-c.*COS(C26)</f>
        <v>-20.82369907697117</v>
      </c>
      <c r="G26" s="30">
        <v>2.9379490799456121E-2</v>
      </c>
      <c r="H26" s="30">
        <v>1.9203447836168484E-2</v>
      </c>
      <c r="I26" s="30">
        <v>5.8880070426240181</v>
      </c>
      <c r="J26" s="144">
        <f t="shared" ref="J26" si="5">+I26+C26</f>
        <v>7.0467892037273714</v>
      </c>
      <c r="K26" s="145"/>
      <c r="L26" s="30">
        <f t="shared" si="1"/>
        <v>403.75128049193245</v>
      </c>
      <c r="M26">
        <v>2.5483831735041429</v>
      </c>
    </row>
    <row r="27" spans="1:13">
      <c r="A27" s="143">
        <v>3</v>
      </c>
      <c r="B27" s="20">
        <f t="shared" si="3"/>
        <v>7.7968305694600293</v>
      </c>
      <c r="C27" s="20">
        <f t="shared" si="0"/>
        <v>0.13608036465722195</v>
      </c>
      <c r="D27" s="20">
        <f>-(+a.*COS(t2.)+b.*COS(C27)-d.*COS(t1.)-c.*COS(C28))</f>
        <v>-5.8226609752845278</v>
      </c>
      <c r="E27" s="30">
        <f>-b.*SIN(C27)</f>
        <v>-10.852861362403761</v>
      </c>
      <c r="F27" s="30">
        <f>+c.*SIN(C28)</f>
        <v>35.959518378029024</v>
      </c>
      <c r="G27" s="30">
        <f t="array" ref="G27:H28">MINVERSE(E27:F28)</f>
        <v>1.5378490884384321E-2</v>
      </c>
      <c r="H27" s="30">
        <v>1.4722360997714203E-2</v>
      </c>
      <c r="I27" s="30">
        <f t="array" ref="I27:I28">MMULT(G27:H28,D27:D28)</f>
        <v>0.66286691523912489</v>
      </c>
      <c r="J27" s="144">
        <f>+I27+C27</f>
        <v>0.79894727989634684</v>
      </c>
      <c r="K27" s="145"/>
      <c r="L27" s="30">
        <f t="shared" si="1"/>
        <v>45.776307191517958</v>
      </c>
      <c r="M27">
        <v>1.4642495201729417</v>
      </c>
    </row>
    <row r="28" spans="1:13">
      <c r="A28" s="143"/>
      <c r="B28" s="20">
        <f t="shared" si="3"/>
        <v>403.75128049193245</v>
      </c>
      <c r="C28" s="20">
        <f t="shared" si="0"/>
        <v>7.0467892037273723</v>
      </c>
      <c r="D28" s="20">
        <f>-(a.*SIN(t2.)+b.*SIN(C27)-d.*SIN(t1.)-c.*SIN(C28))</f>
        <v>51.10665701562526</v>
      </c>
      <c r="E28" s="30">
        <f>+b.*COS(C27)</f>
        <v>79.260427706696376</v>
      </c>
      <c r="F28" s="30">
        <f>-c.*COS(C28)</f>
        <v>-37.562122384393994</v>
      </c>
      <c r="G28" s="30">
        <v>3.2450396505982679E-2</v>
      </c>
      <c r="H28" s="30">
        <v>4.4433226595458715E-3</v>
      </c>
      <c r="I28" s="30">
        <v>3.8135709803271967E-2</v>
      </c>
      <c r="J28" s="144">
        <f t="shared" ref="J28" si="6">+I28+C28</f>
        <v>7.084924913530644</v>
      </c>
      <c r="K28" s="145"/>
      <c r="L28" s="30">
        <f t="shared" si="1"/>
        <v>405.93629571239563</v>
      </c>
      <c r="M28">
        <v>2.5483831735103561</v>
      </c>
    </row>
    <row r="29" spans="1:13">
      <c r="A29" s="143">
        <v>4</v>
      </c>
      <c r="B29" s="20">
        <f t="shared" ref="B29:B30" si="7">+L27</f>
        <v>45.776307191517958</v>
      </c>
      <c r="C29" s="20">
        <f t="shared" ref="C29:C30" si="8">+RADIANS(B29)</f>
        <v>0.79894727989634684</v>
      </c>
      <c r="D29" s="20">
        <f>-(+a.*COS(t2.)+b.*COS(C29)-d.*COS(t1.)-c.*COS(C30))</f>
        <v>16.242526885812303</v>
      </c>
      <c r="E29" s="30">
        <f>-b.*SIN(C29)</f>
        <v>-57.329780510536146</v>
      </c>
      <c r="F29" s="30">
        <f>+c.*SIN(C30)</f>
        <v>37.365484013652683</v>
      </c>
      <c r="G29" s="30">
        <f t="array" ref="G29:H30">MINVERSE(E29:F30)</f>
        <v>3.1132581272538813</v>
      </c>
      <c r="H29" s="30">
        <v>3.2167081182404709</v>
      </c>
      <c r="I29" s="30">
        <f t="array" ref="I29:I30">MMULT(G29:H30,D29:D30)</f>
        <v>69.982275292162271</v>
      </c>
      <c r="J29" s="144">
        <f>+I29+C29</f>
        <v>70.781222572058624</v>
      </c>
      <c r="K29" s="145"/>
      <c r="L29" s="30">
        <f t="shared" si="1"/>
        <v>4055.4653221550766</v>
      </c>
    </row>
    <row r="30" spans="1:13">
      <c r="A30" s="143"/>
      <c r="B30" s="20">
        <f t="shared" si="7"/>
        <v>405.93629571239563</v>
      </c>
      <c r="C30" s="20">
        <f t="shared" si="8"/>
        <v>7.084924913530644</v>
      </c>
      <c r="D30" s="20">
        <f>-(a.*SIN(t2.)+b.*SIN(C29)-d.*SIN(t1.)-c.*SIN(C30))</f>
        <v>6.0357035031165438</v>
      </c>
      <c r="E30" s="30">
        <f>+b.*COS(C29)</f>
        <v>55.796919866725162</v>
      </c>
      <c r="F30" s="30">
        <f>-c.*COS(C30)</f>
        <v>-36.163802405519611</v>
      </c>
      <c r="G30" s="30">
        <v>4.8034278116811802</v>
      </c>
      <c r="H30" s="30">
        <v>4.9353882400614602</v>
      </c>
      <c r="I30" s="30">
        <v>107.80834546506928</v>
      </c>
      <c r="J30" s="144">
        <f t="shared" ref="J30" si="9">+I30+C30</f>
        <v>114.89327037859992</v>
      </c>
      <c r="K30" s="145"/>
      <c r="L30" s="30">
        <f t="shared" si="1"/>
        <v>6582.8994871492132</v>
      </c>
    </row>
    <row r="31" spans="1:13">
      <c r="A31" s="143"/>
      <c r="B31" s="30"/>
      <c r="C31" s="20"/>
      <c r="D31" s="20"/>
      <c r="E31" s="30"/>
      <c r="F31" s="30"/>
      <c r="G31" s="30"/>
      <c r="H31" s="30"/>
      <c r="I31" s="30"/>
      <c r="J31" s="144"/>
      <c r="K31" s="145"/>
      <c r="L31" s="30"/>
    </row>
    <row r="32" spans="1:13">
      <c r="A32" s="143"/>
      <c r="B32" s="30"/>
      <c r="C32" s="20"/>
      <c r="D32" s="20"/>
      <c r="E32" s="30"/>
      <c r="F32" s="30"/>
      <c r="G32" s="30"/>
      <c r="H32" s="30"/>
      <c r="I32" s="30"/>
      <c r="J32" s="144"/>
      <c r="K32" s="145"/>
      <c r="L32" s="30"/>
    </row>
    <row r="33" spans="1:12">
      <c r="A33" s="143"/>
      <c r="B33" s="30"/>
      <c r="C33" s="20"/>
      <c r="D33" s="20"/>
      <c r="E33" s="30"/>
      <c r="F33" s="30"/>
      <c r="G33" s="30"/>
      <c r="H33" s="30"/>
      <c r="I33" s="30"/>
      <c r="J33" s="144"/>
      <c r="K33" s="145"/>
      <c r="L33" s="30"/>
    </row>
    <row r="34" spans="1:12">
      <c r="A34" s="143"/>
      <c r="B34" s="30"/>
      <c r="C34" s="20"/>
      <c r="D34" s="20"/>
      <c r="E34" s="30"/>
      <c r="F34" s="30"/>
      <c r="G34" s="30"/>
      <c r="H34" s="30"/>
      <c r="I34" s="30"/>
      <c r="J34" s="144"/>
      <c r="K34" s="145"/>
      <c r="L34" s="30"/>
    </row>
    <row r="35" spans="1:12">
      <c r="A35" s="143"/>
      <c r="B35" s="30"/>
      <c r="C35" s="20"/>
      <c r="D35" s="20"/>
      <c r="E35" s="30"/>
      <c r="F35" s="30"/>
      <c r="G35" s="30"/>
      <c r="H35" s="30"/>
      <c r="I35" s="30"/>
      <c r="J35" s="144"/>
      <c r="K35" s="145"/>
      <c r="L35" s="30"/>
    </row>
    <row r="36" spans="1:12">
      <c r="A36" s="143"/>
      <c r="B36" s="30"/>
      <c r="C36" s="20"/>
      <c r="D36" s="20"/>
      <c r="E36" s="30"/>
      <c r="F36" s="30"/>
      <c r="G36" s="30"/>
      <c r="H36" s="30"/>
      <c r="I36" s="30"/>
      <c r="J36" s="144"/>
      <c r="K36" s="145"/>
      <c r="L36" s="30"/>
    </row>
    <row r="37" spans="1:12">
      <c r="A37" s="143"/>
      <c r="B37" s="30"/>
      <c r="C37" s="20"/>
      <c r="D37" s="20"/>
      <c r="E37" s="30"/>
      <c r="F37" s="30"/>
      <c r="G37" s="30"/>
      <c r="H37" s="30"/>
      <c r="I37" s="30"/>
      <c r="J37" s="144"/>
      <c r="K37" s="145"/>
      <c r="L37" s="30"/>
    </row>
    <row r="38" spans="1:12">
      <c r="A38" s="143"/>
      <c r="B38" s="30"/>
      <c r="C38" s="20"/>
      <c r="D38" s="20"/>
      <c r="E38" s="30"/>
      <c r="F38" s="30"/>
      <c r="G38" s="30"/>
      <c r="H38" s="30"/>
      <c r="I38" s="30"/>
      <c r="J38" s="144"/>
      <c r="K38" s="145"/>
      <c r="L38" s="30"/>
    </row>
    <row r="39" spans="1:12">
      <c r="A39" s="143"/>
      <c r="B39" s="30"/>
      <c r="C39" s="20"/>
      <c r="D39" s="20"/>
      <c r="E39" s="30"/>
      <c r="F39" s="30"/>
      <c r="G39" s="30"/>
      <c r="H39" s="30"/>
      <c r="I39" s="30"/>
      <c r="J39" s="144"/>
      <c r="K39" s="145"/>
      <c r="L39" s="30"/>
    </row>
    <row r="40" spans="1:12">
      <c r="A40" s="143"/>
      <c r="B40" s="30"/>
      <c r="C40" s="20"/>
      <c r="D40" s="20"/>
      <c r="E40" s="30"/>
      <c r="F40" s="30"/>
      <c r="G40" s="30"/>
      <c r="H40" s="30"/>
      <c r="I40" s="30"/>
      <c r="J40" s="144"/>
      <c r="K40" s="145"/>
      <c r="L40" s="30"/>
    </row>
    <row r="41" spans="1:12">
      <c r="A41" s="143"/>
      <c r="B41" s="30"/>
      <c r="C41" s="20"/>
      <c r="D41" s="20"/>
      <c r="E41" s="30"/>
      <c r="F41" s="30"/>
      <c r="G41" s="30"/>
      <c r="H41" s="30"/>
      <c r="I41" s="30"/>
      <c r="J41" s="144"/>
      <c r="K41" s="145"/>
      <c r="L41" s="30"/>
    </row>
    <row r="42" spans="1:12">
      <c r="A42" s="143"/>
      <c r="B42" s="30"/>
      <c r="C42" s="20"/>
      <c r="D42" s="20"/>
      <c r="E42" s="30"/>
      <c r="F42" s="30"/>
      <c r="G42" s="30"/>
      <c r="H42" s="30"/>
      <c r="I42" s="30"/>
      <c r="J42" s="144"/>
      <c r="K42" s="145"/>
      <c r="L42" s="30"/>
    </row>
    <row r="43" spans="1:12">
      <c r="A43" s="143"/>
      <c r="B43" s="30"/>
      <c r="C43" s="20"/>
      <c r="D43" s="20"/>
      <c r="E43" s="30"/>
      <c r="F43" s="30"/>
      <c r="G43" s="30"/>
      <c r="H43" s="30"/>
      <c r="I43" s="30"/>
      <c r="J43" s="144"/>
      <c r="K43" s="145"/>
      <c r="L43" s="30"/>
    </row>
    <row r="44" spans="1:12">
      <c r="A44" s="143"/>
      <c r="B44" s="30"/>
      <c r="C44" s="20"/>
      <c r="D44" s="20"/>
      <c r="E44" s="30"/>
      <c r="F44" s="30"/>
      <c r="G44" s="30"/>
      <c r="H44" s="30"/>
      <c r="I44" s="30"/>
      <c r="J44" s="144"/>
      <c r="K44" s="145"/>
      <c r="L44" s="30"/>
    </row>
    <row r="45" spans="1:12">
      <c r="A45" s="143"/>
      <c r="B45" s="30"/>
      <c r="C45" s="20"/>
      <c r="D45" s="20"/>
      <c r="E45" s="30"/>
      <c r="F45" s="30"/>
      <c r="G45" s="30"/>
      <c r="H45" s="30"/>
      <c r="I45" s="30"/>
      <c r="J45" s="144"/>
      <c r="K45" s="145"/>
      <c r="L45" s="30"/>
    </row>
    <row r="46" spans="1:12">
      <c r="A46" s="143"/>
      <c r="B46" s="30"/>
      <c r="C46" s="20"/>
      <c r="D46" s="20"/>
      <c r="E46" s="30"/>
      <c r="F46" s="30"/>
      <c r="G46" s="30"/>
      <c r="H46" s="30"/>
      <c r="I46" s="30"/>
      <c r="J46" s="144"/>
      <c r="K46" s="145"/>
      <c r="L46" s="30"/>
    </row>
    <row r="47" spans="1:12">
      <c r="A47" s="143"/>
      <c r="B47" s="30"/>
      <c r="C47" s="20"/>
      <c r="D47" s="20"/>
      <c r="E47" s="30"/>
      <c r="F47" s="30"/>
      <c r="G47" s="30"/>
      <c r="H47" s="30"/>
      <c r="I47" s="30"/>
      <c r="J47" s="144"/>
      <c r="K47" s="145"/>
      <c r="L47" s="30"/>
    </row>
    <row r="48" spans="1:12">
      <c r="A48" s="143"/>
      <c r="B48" s="30"/>
      <c r="C48" s="20"/>
      <c r="D48" s="20"/>
      <c r="E48" s="30"/>
      <c r="F48" s="30"/>
      <c r="G48" s="30"/>
      <c r="H48" s="30"/>
      <c r="I48" s="30"/>
      <c r="J48" s="144"/>
      <c r="K48" s="145"/>
      <c r="L48" s="30"/>
    </row>
    <row r="49" spans="1:12">
      <c r="A49" s="143"/>
      <c r="B49" s="30"/>
      <c r="C49" s="20"/>
      <c r="D49" s="20"/>
      <c r="E49" s="30"/>
      <c r="F49" s="30"/>
      <c r="G49" s="30"/>
      <c r="H49" s="30"/>
      <c r="I49" s="30"/>
      <c r="J49" s="144"/>
      <c r="K49" s="145"/>
      <c r="L49" s="30"/>
    </row>
    <row r="50" spans="1:12">
      <c r="A50" s="143"/>
      <c r="B50" s="30"/>
      <c r="C50" s="20"/>
      <c r="D50" s="20"/>
      <c r="E50" s="30"/>
      <c r="F50" s="30"/>
      <c r="G50" s="30"/>
      <c r="H50" s="30"/>
      <c r="I50" s="30"/>
      <c r="J50" s="144"/>
      <c r="K50" s="145"/>
      <c r="L50" s="30"/>
    </row>
    <row r="51" spans="1:12">
      <c r="A51" s="143"/>
      <c r="B51" s="30"/>
      <c r="C51" s="20"/>
      <c r="D51" s="20"/>
      <c r="E51" s="30"/>
      <c r="F51" s="30"/>
      <c r="G51" s="30"/>
      <c r="H51" s="30"/>
      <c r="I51" s="30"/>
      <c r="J51" s="144"/>
      <c r="K51" s="145"/>
      <c r="L51" s="30"/>
    </row>
    <row r="52" spans="1:12">
      <c r="A52" s="143"/>
      <c r="B52" s="30"/>
      <c r="C52" s="20"/>
      <c r="D52" s="20"/>
      <c r="E52" s="30"/>
      <c r="F52" s="30"/>
      <c r="G52" s="30"/>
      <c r="H52" s="30"/>
      <c r="I52" s="30"/>
      <c r="J52" s="144"/>
      <c r="K52" s="145"/>
      <c r="L52" s="30"/>
    </row>
  </sheetData>
  <mergeCells count="50">
    <mergeCell ref="A49:A50"/>
    <mergeCell ref="J49:K49"/>
    <mergeCell ref="J50:K50"/>
    <mergeCell ref="A51:A52"/>
    <mergeCell ref="J51:K51"/>
    <mergeCell ref="J52:K52"/>
    <mergeCell ref="A45:A46"/>
    <mergeCell ref="J45:K45"/>
    <mergeCell ref="J46:K46"/>
    <mergeCell ref="A47:A48"/>
    <mergeCell ref="J47:K47"/>
    <mergeCell ref="J48:K48"/>
    <mergeCell ref="A41:A42"/>
    <mergeCell ref="J41:K41"/>
    <mergeCell ref="J42:K42"/>
    <mergeCell ref="A43:A44"/>
    <mergeCell ref="J43:K43"/>
    <mergeCell ref="J44:K44"/>
    <mergeCell ref="A37:A38"/>
    <mergeCell ref="J37:K37"/>
    <mergeCell ref="J38:K38"/>
    <mergeCell ref="A39:A40"/>
    <mergeCell ref="J39:K39"/>
    <mergeCell ref="J40:K40"/>
    <mergeCell ref="A33:A34"/>
    <mergeCell ref="J33:K33"/>
    <mergeCell ref="J34:K34"/>
    <mergeCell ref="A35:A36"/>
    <mergeCell ref="J35:K35"/>
    <mergeCell ref="J36:K36"/>
    <mergeCell ref="A29:A30"/>
    <mergeCell ref="J29:K29"/>
    <mergeCell ref="J30:K30"/>
    <mergeCell ref="A31:A32"/>
    <mergeCell ref="J31:K31"/>
    <mergeCell ref="J32:K32"/>
    <mergeCell ref="A25:A26"/>
    <mergeCell ref="J25:K25"/>
    <mergeCell ref="J26:K26"/>
    <mergeCell ref="A27:A28"/>
    <mergeCell ref="J27:K27"/>
    <mergeCell ref="J28:K28"/>
    <mergeCell ref="A23:A24"/>
    <mergeCell ref="J23:K23"/>
    <mergeCell ref="J24:K24"/>
    <mergeCell ref="E20:F20"/>
    <mergeCell ref="G20:H20"/>
    <mergeCell ref="A21:A22"/>
    <mergeCell ref="J21:K21"/>
    <mergeCell ref="J22:K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
  <sheetViews>
    <sheetView workbookViewId="0">
      <selection activeCell="F8" sqref="F8"/>
    </sheetView>
  </sheetViews>
  <sheetFormatPr baseColWidth="10" defaultRowHeight="14.4"/>
  <sheetData>
    <row r="1" spans="1:12">
      <c r="A1">
        <v>10</v>
      </c>
      <c r="B1">
        <f>+DEGREES(A1)</f>
        <v>572.95779513082323</v>
      </c>
      <c r="E1">
        <v>10</v>
      </c>
      <c r="F1">
        <f>+DEGREES(E1)</f>
        <v>572.95779513082323</v>
      </c>
    </row>
    <row r="2" spans="1:12">
      <c r="B2">
        <f>+A1*360/(2*PI())</f>
        <v>572.95779513082323</v>
      </c>
      <c r="F2">
        <f>+E1*360/(2*PI())</f>
        <v>572.95779513082323</v>
      </c>
    </row>
    <row r="3" spans="1:12">
      <c r="A3">
        <v>2E-3</v>
      </c>
      <c r="B3">
        <f>+A3*175.127</f>
        <v>0.35025400000000001</v>
      </c>
      <c r="C3">
        <f>+B3/0.4536</f>
        <v>0.77216490299823637</v>
      </c>
      <c r="D3">
        <v>0.8</v>
      </c>
      <c r="E3">
        <v>0.02</v>
      </c>
      <c r="F3">
        <f>+E3*175.127</f>
        <v>3.5025400000000002</v>
      </c>
      <c r="G3">
        <f>+F3/0.4536</f>
        <v>7.7216490299823635</v>
      </c>
      <c r="H3">
        <v>8</v>
      </c>
      <c r="I3">
        <v>0.06</v>
      </c>
      <c r="J3">
        <f>+I3*175.127</f>
        <v>10.507620000000001</v>
      </c>
      <c r="K3">
        <f>+J3/0.4536</f>
        <v>23.164947089947091</v>
      </c>
      <c r="L3">
        <v>24</v>
      </c>
    </row>
    <row r="4" spans="1:12">
      <c r="A4">
        <v>0.1</v>
      </c>
      <c r="B4">
        <f>+A4*175.127</f>
        <v>17.512700000000002</v>
      </c>
      <c r="C4">
        <f>+B4/0.4536</f>
        <v>38.608245149911824</v>
      </c>
      <c r="D4">
        <v>40</v>
      </c>
      <c r="E4">
        <v>0.2</v>
      </c>
      <c r="F4">
        <f>+E4*175.127</f>
        <v>35.025400000000005</v>
      </c>
      <c r="G4">
        <f>+F4/0.4536</f>
        <v>77.216490299823647</v>
      </c>
      <c r="H4">
        <v>80</v>
      </c>
      <c r="I4">
        <v>0.2</v>
      </c>
      <c r="J4">
        <f>+I4*175.127</f>
        <v>35.025400000000005</v>
      </c>
      <c r="K4">
        <f>+J4/0.4536</f>
        <v>77.216490299823647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12</vt:i4>
      </vt:variant>
    </vt:vector>
  </HeadingPairs>
  <TitlesOfParts>
    <vt:vector size="15" baseType="lpstr">
      <vt:lpstr>Hoja1</vt:lpstr>
      <vt:lpstr>NR</vt:lpstr>
      <vt:lpstr>Hoja2</vt:lpstr>
      <vt:lpstr>NR!a.</vt:lpstr>
      <vt:lpstr>a.</vt:lpstr>
      <vt:lpstr>NR!b.</vt:lpstr>
      <vt:lpstr>b.</vt:lpstr>
      <vt:lpstr>NR!c.</vt:lpstr>
      <vt:lpstr>c.</vt:lpstr>
      <vt:lpstr>NR!d.</vt:lpstr>
      <vt:lpstr>d.</vt:lpstr>
      <vt:lpstr>NR!t1.</vt:lpstr>
      <vt:lpstr>t1.</vt:lpstr>
      <vt:lpstr>NR!t2.</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ZBook</dc:creator>
  <cp:lastModifiedBy>user</cp:lastModifiedBy>
  <dcterms:created xsi:type="dcterms:W3CDTF">2018-04-27T04:11:25Z</dcterms:created>
  <dcterms:modified xsi:type="dcterms:W3CDTF">2021-06-21T13:53:04Z</dcterms:modified>
</cp:coreProperties>
</file>