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\IE_231\"/>
    </mc:Choice>
  </mc:AlternateContent>
  <xr:revisionPtr revIDLastSave="0" documentId="13_ncr:1_{A74DD479-1E3B-450D-AF72-939EA1758BA6}" xr6:coauthVersionLast="47" xr6:coauthVersionMax="47" xr10:uidLastSave="{00000000-0000-0000-0000-000000000000}"/>
  <bookViews>
    <workbookView xWindow="5745" yWindow="900" windowWidth="23175" windowHeight="14460" xr2:uid="{1AFF3037-0F6D-419C-AC5B-30533D96407A}"/>
  </bookViews>
  <sheets>
    <sheet name="Indicaciones" sheetId="4" r:id="rId1"/>
    <sheet name="Trab_Ind" sheetId="2" r:id="rId2"/>
    <sheet name="Trab_Equip" sheetId="3" r:id="rId3"/>
    <sheet name="Defi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O27" i="3"/>
  <c r="O26" i="3"/>
  <c r="P25" i="3"/>
  <c r="O25" i="3"/>
  <c r="O24" i="3"/>
  <c r="O23" i="3"/>
  <c r="J23" i="3"/>
  <c r="O22" i="3"/>
  <c r="O21" i="3"/>
  <c r="O20" i="3"/>
  <c r="P8" i="3"/>
  <c r="O8" i="3"/>
  <c r="N8" i="3"/>
  <c r="M8" i="3"/>
  <c r="L8" i="3"/>
  <c r="P28" i="3" s="1"/>
  <c r="I8" i="3"/>
  <c r="H8" i="3"/>
  <c r="J26" i="3" s="1"/>
  <c r="AA35" i="2"/>
  <c r="Z35" i="2"/>
  <c r="W35" i="2"/>
  <c r="AA34" i="2"/>
  <c r="Z34" i="2"/>
  <c r="W34" i="2"/>
  <c r="AA33" i="2"/>
  <c r="Z33" i="2"/>
  <c r="W33" i="2"/>
  <c r="AA32" i="2"/>
  <c r="Z32" i="2"/>
  <c r="W32" i="2"/>
  <c r="AA31" i="2"/>
  <c r="Z31" i="2"/>
  <c r="W31" i="2"/>
  <c r="AA30" i="2"/>
  <c r="Z30" i="2"/>
  <c r="W30" i="2"/>
  <c r="AA29" i="2"/>
  <c r="Z29" i="2"/>
  <c r="W29" i="2"/>
  <c r="AA28" i="2"/>
  <c r="Z28" i="2"/>
  <c r="W28" i="2"/>
  <c r="AA27" i="2"/>
  <c r="Z27" i="2"/>
  <c r="W27" i="2"/>
  <c r="AA26" i="2"/>
  <c r="Z26" i="2"/>
  <c r="W26" i="2"/>
  <c r="AA25" i="2"/>
  <c r="Z25" i="2"/>
  <c r="W25" i="2"/>
  <c r="AA24" i="2"/>
  <c r="Z24" i="2"/>
  <c r="W24" i="2"/>
  <c r="AA23" i="2"/>
  <c r="Z23" i="2"/>
  <c r="W23" i="2"/>
  <c r="AA22" i="2"/>
  <c r="Z22" i="2"/>
  <c r="W22" i="2"/>
  <c r="AA21" i="2"/>
  <c r="Z21" i="2"/>
  <c r="W21" i="2"/>
  <c r="AA20" i="2"/>
  <c r="Z20" i="2"/>
  <c r="W20" i="2"/>
  <c r="AA19" i="2"/>
  <c r="Z19" i="2"/>
  <c r="W19" i="2"/>
  <c r="AA18" i="2"/>
  <c r="Z18" i="2"/>
  <c r="W18" i="2"/>
  <c r="AA17" i="2"/>
  <c r="Z17" i="2"/>
  <c r="W17" i="2"/>
  <c r="AA16" i="2"/>
  <c r="Z16" i="2"/>
  <c r="W16" i="2"/>
  <c r="AA15" i="2"/>
  <c r="Z15" i="2"/>
  <c r="W15" i="2"/>
  <c r="AA14" i="2"/>
  <c r="Z14" i="2"/>
  <c r="W14" i="2"/>
  <c r="AA13" i="2"/>
  <c r="Z13" i="2"/>
  <c r="W13" i="2"/>
  <c r="AA12" i="2"/>
  <c r="Z12" i="2"/>
  <c r="W12" i="2"/>
  <c r="AA11" i="2"/>
  <c r="Z11" i="2"/>
  <c r="W11" i="2"/>
  <c r="AA8" i="2"/>
  <c r="Z8" i="2"/>
  <c r="AB29" i="2" s="1"/>
  <c r="W8" i="2"/>
  <c r="V8" i="2"/>
  <c r="U8" i="2"/>
  <c r="T8" i="2"/>
  <c r="S8" i="2"/>
  <c r="R8" i="2"/>
  <c r="Q8" i="2"/>
  <c r="P8" i="2"/>
  <c r="M8" i="2"/>
  <c r="L8" i="2"/>
  <c r="K8" i="2"/>
  <c r="J8" i="2"/>
  <c r="I8" i="2"/>
  <c r="H8" i="2"/>
  <c r="R7" i="1"/>
  <c r="J21" i="3" l="1"/>
  <c r="P23" i="3"/>
  <c r="J24" i="3"/>
  <c r="P26" i="3"/>
  <c r="P21" i="3"/>
  <c r="J27" i="3"/>
  <c r="J22" i="3"/>
  <c r="P24" i="3"/>
  <c r="J25" i="3"/>
  <c r="P27" i="3"/>
  <c r="J20" i="3"/>
  <c r="P22" i="3"/>
  <c r="J28" i="3"/>
  <c r="J8" i="3"/>
  <c r="P20" i="3"/>
  <c r="AB13" i="2"/>
  <c r="X35" i="2"/>
  <c r="AB33" i="2"/>
  <c r="X15" i="2"/>
  <c r="AB21" i="2"/>
  <c r="N18" i="2"/>
  <c r="X34" i="2"/>
  <c r="AB35" i="2"/>
  <c r="AB17" i="2"/>
  <c r="N33" i="2"/>
  <c r="X13" i="2"/>
  <c r="AB25" i="2"/>
  <c r="N16" i="2"/>
  <c r="N20" i="2"/>
  <c r="X25" i="2"/>
  <c r="X33" i="2"/>
  <c r="X19" i="2"/>
  <c r="X17" i="2"/>
  <c r="N24" i="2"/>
  <c r="N28" i="2"/>
  <c r="N32" i="2"/>
  <c r="AB14" i="2"/>
  <c r="AB22" i="2"/>
  <c r="AB30" i="2"/>
  <c r="AB34" i="2"/>
  <c r="N14" i="2"/>
  <c r="N12" i="2"/>
  <c r="X21" i="2"/>
  <c r="X29" i="2"/>
  <c r="AB8" i="2"/>
  <c r="AB18" i="2"/>
  <c r="AB26" i="2"/>
  <c r="N11" i="2"/>
  <c r="X12" i="2"/>
  <c r="N15" i="2"/>
  <c r="X16" i="2"/>
  <c r="N19" i="2"/>
  <c r="X20" i="2"/>
  <c r="N23" i="2"/>
  <c r="X24" i="2"/>
  <c r="N27" i="2"/>
  <c r="X28" i="2"/>
  <c r="N31" i="2"/>
  <c r="X32" i="2"/>
  <c r="N35" i="2"/>
  <c r="X11" i="2"/>
  <c r="N22" i="2"/>
  <c r="X27" i="2"/>
  <c r="N34" i="2"/>
  <c r="AB12" i="2"/>
  <c r="AB20" i="2"/>
  <c r="AB28" i="2"/>
  <c r="AB32" i="2"/>
  <c r="X23" i="2"/>
  <c r="N26" i="2"/>
  <c r="N30" i="2"/>
  <c r="X31" i="2"/>
  <c r="N8" i="2"/>
  <c r="AB16" i="2"/>
  <c r="AB24" i="2"/>
  <c r="X8" i="2"/>
  <c r="N13" i="2"/>
  <c r="X14" i="2"/>
  <c r="N17" i="2"/>
  <c r="X18" i="2"/>
  <c r="N21" i="2"/>
  <c r="X22" i="2"/>
  <c r="N25" i="2"/>
  <c r="X26" i="2"/>
  <c r="N29" i="2"/>
  <c r="X30" i="2"/>
  <c r="AB11" i="2"/>
  <c r="AB15" i="2"/>
  <c r="AB19" i="2"/>
  <c r="AB23" i="2"/>
  <c r="AB27" i="2"/>
  <c r="AB31" i="2"/>
</calcChain>
</file>

<file path=xl/sharedStrings.xml><?xml version="1.0" encoding="utf-8"?>
<sst xmlns="http://schemas.openxmlformats.org/spreadsheetml/2006/main" count="290" uniqueCount="166">
  <si>
    <t>UNIVERSIDAD NACIONAL DE COLOMBIA</t>
  </si>
  <si>
    <t>FACULTAD DE INGENIERIA</t>
  </si>
  <si>
    <t>DEPARTAMENTO DE INGENIERIA MECANICA</t>
  </si>
  <si>
    <t>INGENIERÍA ESTRATÉGICA  2023286 - 1er Semestre  de 2022</t>
  </si>
  <si>
    <t>Evaluaciones</t>
  </si>
  <si>
    <t xml:space="preserve">Hora 09:00 a 11:00  </t>
  </si>
  <si>
    <r>
      <t>Juan Edilberto Rincón Pardo</t>
    </r>
    <r>
      <rPr>
        <sz val="10"/>
        <rFont val="Arial"/>
        <family val="2"/>
      </rPr>
      <t xml:space="preserve"> </t>
    </r>
  </si>
  <si>
    <t>No.</t>
  </si>
  <si>
    <t>DOCUMENTO</t>
  </si>
  <si>
    <t>APELLIDOS Y NOMBRES</t>
  </si>
  <si>
    <t>Eq.</t>
  </si>
  <si>
    <t>Eq N</t>
  </si>
  <si>
    <t>Celular</t>
  </si>
  <si>
    <t>Carrera</t>
  </si>
  <si>
    <t>Inv</t>
  </si>
  <si>
    <t>MS</t>
  </si>
  <si>
    <t>PV</t>
  </si>
  <si>
    <t>SC</t>
  </si>
  <si>
    <t>DD</t>
  </si>
  <si>
    <t>VC</t>
  </si>
  <si>
    <t>Coev</t>
  </si>
  <si>
    <t>Apor</t>
  </si>
  <si>
    <t>Correo</t>
  </si>
  <si>
    <t>Acosta Barbosa, Nicolas Santiago</t>
  </si>
  <si>
    <t>321 2057387</t>
  </si>
  <si>
    <t>INDUSTRIAL</t>
  </si>
  <si>
    <t>Angarita Arevalo, Javier Andres</t>
  </si>
  <si>
    <t>301 5275370</t>
  </si>
  <si>
    <t>AGRÍCOLA</t>
  </si>
  <si>
    <t xml:space="preserve">Aristizabal Melo, Eduardo </t>
  </si>
  <si>
    <t>300 2826868</t>
  </si>
  <si>
    <t>CIVIL</t>
  </si>
  <si>
    <t>Asprilla Callejas, Fabian Orlando</t>
  </si>
  <si>
    <t>311 4745155</t>
  </si>
  <si>
    <t>Balaguera Sanabria, Yeison Ferney</t>
  </si>
  <si>
    <t>315 6426258</t>
  </si>
  <si>
    <t>Castro Pardo, Julian Andres</t>
  </si>
  <si>
    <t>322 2294208</t>
  </si>
  <si>
    <t xml:space="preserve"> ELECTRÓNICA</t>
  </si>
  <si>
    <t>Cely Ospina, Daniel Alejandro</t>
  </si>
  <si>
    <t>322 2536393</t>
  </si>
  <si>
    <t>Gallego Mendez, Jhair Steven</t>
  </si>
  <si>
    <t>300 6230281</t>
  </si>
  <si>
    <t>MECATRÓNICA</t>
  </si>
  <si>
    <t>Gomez Rojas, Julian David</t>
  </si>
  <si>
    <t>350 5268797</t>
  </si>
  <si>
    <t>Holguin Restrepo, Andres</t>
  </si>
  <si>
    <t>316 6999804</t>
  </si>
  <si>
    <t>Jimenez Pita, Diego Alejandro</t>
  </si>
  <si>
    <t>Mendivelso Hincapie, Cristian Javier</t>
  </si>
  <si>
    <t>316 8731126</t>
  </si>
  <si>
    <t>QUÍMICA</t>
  </si>
  <si>
    <t>Muñoz Antolinez, Valentina</t>
  </si>
  <si>
    <t>301 5804438</t>
  </si>
  <si>
    <t>Niño Serrato, Freddy Esteban</t>
  </si>
  <si>
    <t>305 8146098</t>
  </si>
  <si>
    <t>ELECTRÓNICA</t>
  </si>
  <si>
    <t>Ortiz Ramirez, Juan Pablo</t>
  </si>
  <si>
    <t>312 3663881</t>
  </si>
  <si>
    <t>Ospina Parada, Juan José</t>
  </si>
  <si>
    <t>319 3099723</t>
  </si>
  <si>
    <t>Parra Vela, Johan Stiveen</t>
  </si>
  <si>
    <t>319 4071705</t>
  </si>
  <si>
    <t>Pinzon Salamanca, Zharick Nichol</t>
  </si>
  <si>
    <t>322 7536445</t>
  </si>
  <si>
    <t>Ripe Jaime, Cristian Eduardo</t>
  </si>
  <si>
    <t>301 7071890</t>
  </si>
  <si>
    <t>Rojas Chirivi, Laura Camila</t>
  </si>
  <si>
    <t>322 4015449</t>
  </si>
  <si>
    <t>Salamanca Torres, Adriana Carolina</t>
  </si>
  <si>
    <t>312 4478688</t>
  </si>
  <si>
    <t>Sanabria Sanabria, Raquel Estefanny</t>
  </si>
  <si>
    <t>Sanchez Ortiz, Juan Pablo</t>
  </si>
  <si>
    <t>314 3018369</t>
  </si>
  <si>
    <t>Velez Orjuela, Juan Pablo</t>
  </si>
  <si>
    <t>318 6732248</t>
  </si>
  <si>
    <t>Viafara Morales, Miguel Angel</t>
  </si>
  <si>
    <t>318 4397664</t>
  </si>
  <si>
    <t>MECÁNICA</t>
  </si>
  <si>
    <t>labravoor@unal.edu.co</t>
  </si>
  <si>
    <t>hcamargob@unal.edu.co</t>
  </si>
  <si>
    <t>sovalenciap@unal.edu.co</t>
  </si>
  <si>
    <t>nacostab@unal.edu.co</t>
  </si>
  <si>
    <t>jaangaritaar@unal.edu.co</t>
  </si>
  <si>
    <t>edaristizabalm@unal.edu.co</t>
  </si>
  <si>
    <t>fasprilla@unal.edu.co</t>
  </si>
  <si>
    <t>ybalaguera@unal.edu.co</t>
  </si>
  <si>
    <t>juacastropa@unal.edu.co</t>
  </si>
  <si>
    <t>dcelyo@unal.edu.co</t>
  </si>
  <si>
    <t>jhgallego@unal.edu.co</t>
  </si>
  <si>
    <t>julgomez@unal.edu.co</t>
  </si>
  <si>
    <t>aholguinr@unal.edu.co</t>
  </si>
  <si>
    <t>dijimenez@unal.edu.co</t>
  </si>
  <si>
    <t>cmendivelso@unal.edu.co</t>
  </si>
  <si>
    <t>vmunozan@unal.edu.co</t>
  </si>
  <si>
    <t>fninos@unal.edu.co</t>
  </si>
  <si>
    <t>jportizra@unal.edu.co</t>
  </si>
  <si>
    <t>juospinap@unal.edu.co</t>
  </si>
  <si>
    <t>joparrav@unal.edu.co</t>
  </si>
  <si>
    <t>zpinzon@unal.edu.co</t>
  </si>
  <si>
    <t>ceripej@unal.edu.co</t>
  </si>
  <si>
    <t>lrojasch@unal.edu.co</t>
  </si>
  <si>
    <t>adsalamancat@unal.edu.co</t>
  </si>
  <si>
    <t>resanabrias@unal.edu.co</t>
  </si>
  <si>
    <t>jsanchezort@unal.edu.co</t>
  </si>
  <si>
    <t>jvelezor@unal.edu.co</t>
  </si>
  <si>
    <t>mviafara@unal.edu.co</t>
  </si>
  <si>
    <t>SIA</t>
  </si>
  <si>
    <t>INGENIERÍA ESTRATÉGICA  2023286 - 1er Semestre  de 2023</t>
  </si>
  <si>
    <t>Investigaciones</t>
  </si>
  <si>
    <t>V C</t>
  </si>
  <si>
    <t>Los 7 hábitos</t>
  </si>
  <si>
    <t>Conceptos 1</t>
  </si>
  <si>
    <t>Conceptos 2</t>
  </si>
  <si>
    <t>Creatividad</t>
  </si>
  <si>
    <t>Paradigmas</t>
  </si>
  <si>
    <t>V F. Prospectiva</t>
  </si>
  <si>
    <t>Total Inves.</t>
  </si>
  <si>
    <t>Proposito
Vision de futuro</t>
  </si>
  <si>
    <t>Requerimientos</t>
  </si>
  <si>
    <t>Punto de partida</t>
  </si>
  <si>
    <t>Brechas 
y Obstaculos</t>
  </si>
  <si>
    <t>Superacion
de brechas</t>
  </si>
  <si>
    <t>Cronograma y
presdupuesto</t>
  </si>
  <si>
    <t>Documento Final</t>
  </si>
  <si>
    <t>Sustentacion
Coevaluacion</t>
  </si>
  <si>
    <t>Total Plan de Vida</t>
  </si>
  <si>
    <t>Valoración de
Conceptos 1</t>
  </si>
  <si>
    <t>Valoración de
Conceptos 2</t>
  </si>
  <si>
    <t>Total Valoraciones</t>
  </si>
  <si>
    <t>Trabajo en equipos</t>
  </si>
  <si>
    <t>IC</t>
  </si>
  <si>
    <t>Mision de sabios</t>
  </si>
  <si>
    <t>Documento</t>
  </si>
  <si>
    <t>Socialización</t>
  </si>
  <si>
    <t>Total S C</t>
  </si>
  <si>
    <t>Ident DD</t>
  </si>
  <si>
    <t>Analisis DD</t>
  </si>
  <si>
    <t>Doccumento</t>
  </si>
  <si>
    <t>Sustentación
Coevaluacion</t>
  </si>
  <si>
    <r>
      <t xml:space="preserve">En la hoja </t>
    </r>
    <r>
      <rPr>
        <b/>
        <sz val="14"/>
        <color theme="1"/>
        <rFont val="Calibri"/>
        <family val="2"/>
        <scheme val="minor"/>
      </rPr>
      <t>Defi</t>
    </r>
    <r>
      <rPr>
        <sz val="11"/>
        <color theme="1"/>
        <rFont val="Calibri"/>
        <family val="2"/>
        <scheme val="minor"/>
      </rPr>
      <t xml:space="preserve"> Se encuentran las calificaciones definitivas</t>
    </r>
  </si>
  <si>
    <r>
      <t xml:space="preserve">En la hoja </t>
    </r>
    <r>
      <rPr>
        <b/>
        <sz val="14"/>
        <color theme="1"/>
        <rFont val="Calibri"/>
        <family val="2"/>
        <scheme val="minor"/>
      </rPr>
      <t>trab_ind</t>
    </r>
    <r>
      <rPr>
        <sz val="11"/>
        <color theme="1"/>
        <rFont val="Calibri"/>
        <family val="2"/>
        <scheme val="minor"/>
      </rPr>
      <t xml:space="preserve"> se encuentran las calificaciones de los trabajos individuales como son:</t>
    </r>
  </si>
  <si>
    <t>Investigaviones 6</t>
  </si>
  <si>
    <t xml:space="preserve">Plan de vida, para las primeras cinco entregas se verifico la fecha de entrega y que el contenido correspondiera  a lo solicitado </t>
  </si>
  <si>
    <t>Las valoraciones de conceptos</t>
  </si>
  <si>
    <r>
      <t xml:space="preserve">En la hoja </t>
    </r>
    <r>
      <rPr>
        <b/>
        <sz val="14"/>
        <color theme="1"/>
        <rFont val="Calibri"/>
        <family val="2"/>
        <scheme val="minor"/>
      </rPr>
      <t>trab_Equip</t>
    </r>
    <r>
      <rPr>
        <sz val="11"/>
        <color theme="1"/>
        <rFont val="Calibri"/>
        <family val="2"/>
        <scheme val="minor"/>
      </rPr>
      <t xml:space="preserve"> se encuentran las calificaciones de los trabajos realizados por los equipos como son:</t>
    </r>
  </si>
  <si>
    <t>Misión de sabios</t>
  </si>
  <si>
    <t xml:space="preserve">; </t>
  </si>
  <si>
    <t xml:space="preserve">Signos de cambios; se evaluo el documento y la socialización </t>
  </si>
  <si>
    <r>
      <rPr>
        <b/>
        <sz val="14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en la parte superior figura la fecha en que se debio entregar y el peso porcentual </t>
    </r>
  </si>
  <si>
    <t>Total DD</t>
  </si>
  <si>
    <t>Diseños dominantes DD, identificación, análisis, reto, documentofinal y coevaluación de la socialiazión</t>
  </si>
  <si>
    <r>
      <t xml:space="preserve">En la hoja </t>
    </r>
    <r>
      <rPr>
        <b/>
        <sz val="14"/>
        <color theme="1"/>
        <rFont val="Calibri"/>
        <family val="2"/>
        <scheme val="minor"/>
      </rPr>
      <t>Defi</t>
    </r>
    <r>
      <rPr>
        <sz val="11"/>
        <color theme="1"/>
        <rFont val="Calibri"/>
        <family val="2"/>
        <scheme val="minor"/>
      </rPr>
      <t xml:space="preserve"> se encuentra la consolidacion de la s calificaciones sobre el 100% indicado por el curso mas un porcentaje adicional</t>
    </r>
  </si>
  <si>
    <t>Inv = Investigaciones</t>
  </si>
  <si>
    <t>MS = Misión de sabios</t>
  </si>
  <si>
    <t>PV = plan de vida</t>
  </si>
  <si>
    <t>SC = Signos de cambio</t>
  </si>
  <si>
    <t>DD = Diseños dominantes</t>
  </si>
  <si>
    <t>VC = Valoracion de conceptos</t>
  </si>
  <si>
    <t xml:space="preserve">coev = coevaluaciones al plan de vida realizadas, se tomo sobre 18 exposiones </t>
  </si>
  <si>
    <r>
      <t xml:space="preserve">Como calificación se dio in </t>
    </r>
    <r>
      <rPr>
        <b/>
        <sz val="14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 adicional distribuido en </t>
    </r>
    <r>
      <rPr>
        <b/>
        <sz val="14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 xml:space="preserve"> a la coevaluacion de los Planes de vida y </t>
    </r>
    <r>
      <rPr>
        <b/>
        <sz val="14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 xml:space="preserve"> a los aportes y participación reportado por cada unoe tiene:</t>
    </r>
  </si>
  <si>
    <t>Apor = aportes, asistencia y participación reportada por cada estudiante</t>
  </si>
  <si>
    <t>Elaborado por:</t>
  </si>
  <si>
    <t>Nadira Georgedt Aziz Corredor</t>
  </si>
  <si>
    <t xml:space="preserve">Juan Edilberto Rincón Pardo </t>
  </si>
  <si>
    <t>Fecha: 2023-06-24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</si>
</sst>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222222"/>
      <name val="Roboto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4" fillId="0" borderId="0" xfId="0" applyFont="1" applyAlignment="1">
      <alignment horizontal="centerContinuous" wrapText="1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quotePrefix="1" applyFont="1" applyAlignment="1">
      <alignment vertical="center"/>
    </xf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" fontId="6" fillId="0" borderId="3" xfId="0" applyNumberFormat="1" applyFont="1" applyBorder="1" applyAlignment="1">
      <alignment horizontal="center" vertical="center" textRotation="90"/>
    </xf>
    <xf numFmtId="16" fontId="6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/>
    </xf>
    <xf numFmtId="0" fontId="1" fillId="0" borderId="0" xfId="0" applyFont="1"/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4" fontId="11" fillId="0" borderId="9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164" fontId="9" fillId="2" borderId="9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164" fontId="9" fillId="3" borderId="13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0" borderId="16" xfId="1" applyBorder="1" applyAlignment="1">
      <alignment vertical="center"/>
    </xf>
    <xf numFmtId="164" fontId="11" fillId="0" borderId="1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16" fontId="0" fillId="0" borderId="0" xfId="0" applyNumberFormat="1" applyAlignment="1">
      <alignment horizontal="center" textRotation="90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textRotation="90"/>
    </xf>
    <xf numFmtId="0" fontId="0" fillId="0" borderId="29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25" xfId="0" applyBorder="1" applyAlignment="1">
      <alignment horizontal="center" textRotation="90" wrapText="1"/>
    </xf>
    <xf numFmtId="0" fontId="0" fillId="0" borderId="26" xfId="0" applyBorder="1" applyAlignment="1">
      <alignment horizontal="center" textRotation="90"/>
    </xf>
    <xf numFmtId="0" fontId="0" fillId="0" borderId="26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28" xfId="0" applyBorder="1" applyAlignment="1">
      <alignment horizontal="center" textRotation="90" wrapText="1"/>
    </xf>
    <xf numFmtId="0" fontId="0" fillId="0" borderId="29" xfId="0" applyBorder="1" applyAlignment="1">
      <alignment horizontal="center" textRotation="90" wrapText="1"/>
    </xf>
    <xf numFmtId="0" fontId="0" fillId="0" borderId="30" xfId="0" applyBorder="1" applyAlignment="1">
      <alignment horizontal="center" textRotation="90" wrapText="1"/>
    </xf>
    <xf numFmtId="0" fontId="9" fillId="0" borderId="31" xfId="0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6" fillId="0" borderId="18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15" fillId="0" borderId="0" xfId="0" applyFont="1"/>
    <xf numFmtId="0" fontId="9" fillId="0" borderId="20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4" fontId="6" fillId="0" borderId="14" xfId="0" applyNumberFormat="1" applyFont="1" applyBorder="1" applyAlignment="1">
      <alignment horizontal="center" vertical="center"/>
    </xf>
    <xf numFmtId="4" fontId="6" fillId="0" borderId="11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4" fontId="6" fillId="0" borderId="12" xfId="0" applyNumberFormat="1" applyFont="1" applyBorder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" fontId="0" fillId="0" borderId="0" xfId="0" applyNumberFormat="1" applyAlignment="1">
      <alignment horizontal="center" vertical="center" textRotation="90"/>
    </xf>
    <xf numFmtId="0" fontId="9" fillId="0" borderId="4" xfId="0" applyFont="1" applyBorder="1" applyAlignment="1">
      <alignment horizontal="center" vertical="center"/>
    </xf>
    <xf numFmtId="0" fontId="0" fillId="0" borderId="32" xfId="0" applyBorder="1" applyAlignment="1">
      <alignment horizontal="center" textRotation="90"/>
    </xf>
    <xf numFmtId="0" fontId="0" fillId="0" borderId="25" xfId="0" applyBorder="1" applyAlignment="1">
      <alignment horizontal="center" textRotation="90"/>
    </xf>
    <xf numFmtId="0" fontId="0" fillId="0" borderId="27" xfId="0" applyBorder="1" applyAlignment="1">
      <alignment horizontal="center" textRotation="90"/>
    </xf>
    <xf numFmtId="0" fontId="0" fillId="0" borderId="27" xfId="0" applyBorder="1" applyAlignment="1">
      <alignment horizontal="center" textRotation="90" wrapText="1"/>
    </xf>
    <xf numFmtId="0" fontId="6" fillId="0" borderId="7" xfId="0" applyFont="1" applyBorder="1" applyAlignment="1">
      <alignment horizontal="center" vertical="center"/>
    </xf>
    <xf numFmtId="164" fontId="6" fillId="0" borderId="33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164" fontId="6" fillId="0" borderId="37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Continuous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justify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left" wrapText="1" indent="2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2" name="Imagen 1" descr="https://mail.google.com/mail/u/1/images/cleardot.gif">
          <a:extLst>
            <a:ext uri="{FF2B5EF4-FFF2-40B4-BE49-F238E27FC236}">
              <a16:creationId xmlns:a16="http://schemas.microsoft.com/office/drawing/2014/main" id="{DEC88F0E-3804-477E-A024-11974BEBF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3" name="Imagen 2" descr="https://mail.google.com/mail/u/1/images/cleardot.gif">
          <a:extLst>
            <a:ext uri="{FF2B5EF4-FFF2-40B4-BE49-F238E27FC236}">
              <a16:creationId xmlns:a16="http://schemas.microsoft.com/office/drawing/2014/main" id="{AAE790C9-B71F-4E9D-9BCA-E6A6BCE2E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4" name="Imagen 3" descr="https://mail.google.com/mail/u/1/images/cleardot.gif">
          <a:extLst>
            <a:ext uri="{FF2B5EF4-FFF2-40B4-BE49-F238E27FC236}">
              <a16:creationId xmlns:a16="http://schemas.microsoft.com/office/drawing/2014/main" id="{267F14B3-6362-418B-B50C-18AA42EC3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5" name="Imagen 4" descr="https://mail.google.com/mail/u/1/images/cleardot.gif">
          <a:extLst>
            <a:ext uri="{FF2B5EF4-FFF2-40B4-BE49-F238E27FC236}">
              <a16:creationId xmlns:a16="http://schemas.microsoft.com/office/drawing/2014/main" id="{99063FFF-762B-4372-B441-BB6A837BA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6" name="Imagen 5" descr="https://mail.google.com/mail/u/1/images/cleardot.gif">
          <a:extLst>
            <a:ext uri="{FF2B5EF4-FFF2-40B4-BE49-F238E27FC236}">
              <a16:creationId xmlns:a16="http://schemas.microsoft.com/office/drawing/2014/main" id="{12D5C317-456E-4A1C-9CB9-F29B451E6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7" name="Imagen 6" descr="https://mail.google.com/mail/u/1/images/cleardot.gif">
          <a:extLst>
            <a:ext uri="{FF2B5EF4-FFF2-40B4-BE49-F238E27FC236}">
              <a16:creationId xmlns:a16="http://schemas.microsoft.com/office/drawing/2014/main" id="{6DF14B1E-665B-452A-85C8-80F0DF983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2" name="Imagen 1" descr="https://mail.google.com/mail/u/1/images/cleardot.gif">
          <a:extLst>
            <a:ext uri="{FF2B5EF4-FFF2-40B4-BE49-F238E27FC236}">
              <a16:creationId xmlns:a16="http://schemas.microsoft.com/office/drawing/2014/main" id="{D344936D-2589-4544-AC28-F3A5270D0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3" name="Imagen 2" descr="https://mail.google.com/mail/u/1/images/cleardot.gif">
          <a:extLst>
            <a:ext uri="{FF2B5EF4-FFF2-40B4-BE49-F238E27FC236}">
              <a16:creationId xmlns:a16="http://schemas.microsoft.com/office/drawing/2014/main" id="{CD5F4D9F-1F76-407B-A9AC-466643BC2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4" name="Imagen 3" descr="https://mail.google.com/mail/u/1/images/cleardot.gif">
          <a:extLst>
            <a:ext uri="{FF2B5EF4-FFF2-40B4-BE49-F238E27FC236}">
              <a16:creationId xmlns:a16="http://schemas.microsoft.com/office/drawing/2014/main" id="{A173F86C-6A9C-4358-BEBC-122BA5322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5" name="Imagen 4" descr="https://mail.google.com/mail/u/1/images/cleardot.gif">
          <a:extLst>
            <a:ext uri="{FF2B5EF4-FFF2-40B4-BE49-F238E27FC236}">
              <a16:creationId xmlns:a16="http://schemas.microsoft.com/office/drawing/2014/main" id="{F851F9AC-2DF5-40FB-A9DF-F18C7553C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6" name="Imagen 5" descr="https://mail.google.com/mail/u/1/images/cleardot.gif">
          <a:extLst>
            <a:ext uri="{FF2B5EF4-FFF2-40B4-BE49-F238E27FC236}">
              <a16:creationId xmlns:a16="http://schemas.microsoft.com/office/drawing/2014/main" id="{FBB66A59-FF2C-49A7-9A91-D8B37AFDF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7" name="Imagen 6" descr="https://mail.google.com/mail/u/1/images/cleardot.gif">
          <a:extLst>
            <a:ext uri="{FF2B5EF4-FFF2-40B4-BE49-F238E27FC236}">
              <a16:creationId xmlns:a16="http://schemas.microsoft.com/office/drawing/2014/main" id="{B42A6F0B-9699-4240-9089-3168D5384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2" name="Imagen 1" descr="https://mail.google.com/mail/u/1/images/cleardot.gif">
          <a:extLst>
            <a:ext uri="{FF2B5EF4-FFF2-40B4-BE49-F238E27FC236}">
              <a16:creationId xmlns:a16="http://schemas.microsoft.com/office/drawing/2014/main" id="{376F0FD4-3D9C-4015-92B6-5E9FEE219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3" name="Imagen 2" descr="https://mail.google.com/mail/u/1/images/cleardot.gif">
          <a:extLst>
            <a:ext uri="{FF2B5EF4-FFF2-40B4-BE49-F238E27FC236}">
              <a16:creationId xmlns:a16="http://schemas.microsoft.com/office/drawing/2014/main" id="{7CF53819-E03A-45EB-8356-14D2254E2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4" name="Imagen 3" descr="https://mail.google.com/mail/u/1/images/cleardot.gif">
          <a:extLst>
            <a:ext uri="{FF2B5EF4-FFF2-40B4-BE49-F238E27FC236}">
              <a16:creationId xmlns:a16="http://schemas.microsoft.com/office/drawing/2014/main" id="{BF4EC2A3-BFA9-4686-A50B-37B92933E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5" name="Imagen 4" descr="https://mail.google.com/mail/u/1/images/cleardot.gif">
          <a:extLst>
            <a:ext uri="{FF2B5EF4-FFF2-40B4-BE49-F238E27FC236}">
              <a16:creationId xmlns:a16="http://schemas.microsoft.com/office/drawing/2014/main" id="{05ADCDA7-497C-4394-B2DE-797ECC8FC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6" name="Imagen 5" descr="https://mail.google.com/mail/u/1/images/cleardot.gif">
          <a:extLst>
            <a:ext uri="{FF2B5EF4-FFF2-40B4-BE49-F238E27FC236}">
              <a16:creationId xmlns:a16="http://schemas.microsoft.com/office/drawing/2014/main" id="{616F5D14-AA2F-4172-BE9A-B21E07A87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7" name="Imagen 6" descr="https://mail.google.com/mail/u/1/images/cleardot.gif">
          <a:extLst>
            <a:ext uri="{FF2B5EF4-FFF2-40B4-BE49-F238E27FC236}">
              <a16:creationId xmlns:a16="http://schemas.microsoft.com/office/drawing/2014/main" id="{FE9F4812-D284-41C4-BB51-5301720F3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8" name="Imagen 7" descr="https://mail.google.com/mail/u/1/images/cleardot.gif">
          <a:extLst>
            <a:ext uri="{FF2B5EF4-FFF2-40B4-BE49-F238E27FC236}">
              <a16:creationId xmlns:a16="http://schemas.microsoft.com/office/drawing/2014/main" id="{8788152A-CBAD-4BDD-9CA3-AC2BCE9D2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9" name="Imagen 8" descr="https://mail.google.com/mail/u/1/images/cleardot.gif">
          <a:extLst>
            <a:ext uri="{FF2B5EF4-FFF2-40B4-BE49-F238E27FC236}">
              <a16:creationId xmlns:a16="http://schemas.microsoft.com/office/drawing/2014/main" id="{F42AA738-D8CB-42AD-879A-4169FDC7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10" name="Imagen 9" descr="https://mail.google.com/mail/u/1/images/cleardot.gif">
          <a:extLst>
            <a:ext uri="{FF2B5EF4-FFF2-40B4-BE49-F238E27FC236}">
              <a16:creationId xmlns:a16="http://schemas.microsoft.com/office/drawing/2014/main" id="{07D38C2D-E40E-404C-9F96-F953F43E3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11" name="Imagen 10" descr="https://mail.google.com/mail/u/1/images/cleardot.gif">
          <a:extLst>
            <a:ext uri="{FF2B5EF4-FFF2-40B4-BE49-F238E27FC236}">
              <a16:creationId xmlns:a16="http://schemas.microsoft.com/office/drawing/2014/main" id="{D8596C05-2AAA-4E78-B767-45B5B0C9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12" name="Imagen 11" descr="https://mail.google.com/mail/u/1/images/cleardot.gif">
          <a:extLst>
            <a:ext uri="{FF2B5EF4-FFF2-40B4-BE49-F238E27FC236}">
              <a16:creationId xmlns:a16="http://schemas.microsoft.com/office/drawing/2014/main" id="{4D2A8353-93B5-445F-8978-52A6CB0B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13" name="Imagen 12" descr="https://mail.google.com/mail/u/1/images/cleardot.gif">
          <a:extLst>
            <a:ext uri="{FF2B5EF4-FFF2-40B4-BE49-F238E27FC236}">
              <a16:creationId xmlns:a16="http://schemas.microsoft.com/office/drawing/2014/main" id="{F9BC4FC1-6148-4F90-8E5B-FA3B883A8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2023\IE_231\IE_231_00_Calificaciones_20230624.xlsx" TargetMode="External"/><Relationship Id="rId1" Type="http://schemas.openxmlformats.org/officeDocument/2006/relationships/externalLinkPath" Target="IE_231_00_Calificaciones_2023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ma_asis"/>
      <sheetName val="Asiste"/>
      <sheetName val="Defin"/>
      <sheetName val="Trab_Ind"/>
      <sheetName val="Tra_Equi"/>
      <sheetName val="DD_CO_Eq"/>
      <sheetName val="Ev_01"/>
      <sheetName val="Ev_02"/>
      <sheetName val="PV_Co"/>
      <sheetName val="Equipos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11</v>
          </cell>
          <cell r="F5">
            <v>12</v>
          </cell>
          <cell r="G5">
            <v>13</v>
          </cell>
          <cell r="H5">
            <v>14</v>
          </cell>
          <cell r="I5">
            <v>15</v>
          </cell>
          <cell r="J5">
            <v>16</v>
          </cell>
          <cell r="K5">
            <v>17</v>
          </cell>
          <cell r="L5">
            <v>18</v>
          </cell>
          <cell r="M5">
            <v>19</v>
          </cell>
        </row>
        <row r="8">
          <cell r="G8">
            <v>4.5</v>
          </cell>
          <cell r="H8">
            <v>4.5</v>
          </cell>
          <cell r="J8">
            <v>4</v>
          </cell>
          <cell r="K8">
            <v>3.6</v>
          </cell>
          <cell r="L8">
            <v>0</v>
          </cell>
          <cell r="M8">
            <v>0</v>
          </cell>
        </row>
        <row r="9">
          <cell r="F9">
            <v>5</v>
          </cell>
          <cell r="H9">
            <v>5</v>
          </cell>
          <cell r="J9">
            <v>3.9</v>
          </cell>
          <cell r="K9">
            <v>4.4000000000000004</v>
          </cell>
        </row>
        <row r="10">
          <cell r="F10">
            <v>3.9</v>
          </cell>
          <cell r="G10">
            <v>3.6</v>
          </cell>
          <cell r="J10">
            <v>4</v>
          </cell>
          <cell r="K10">
            <v>3.4</v>
          </cell>
        </row>
        <row r="11">
          <cell r="F11">
            <v>4.4000000000000004</v>
          </cell>
          <cell r="G11">
            <v>4.8</v>
          </cell>
          <cell r="H11">
            <v>5</v>
          </cell>
          <cell r="I11">
            <v>0</v>
          </cell>
          <cell r="J11">
            <v>4.4000000000000004</v>
          </cell>
        </row>
        <row r="12">
          <cell r="F12">
            <v>4.4000000000000004</v>
          </cell>
          <cell r="G12">
            <v>4.5</v>
          </cell>
          <cell r="H12">
            <v>4.4000000000000004</v>
          </cell>
          <cell r="K12">
            <v>4.4000000000000004</v>
          </cell>
        </row>
        <row r="13">
          <cell r="F13">
            <v>4</v>
          </cell>
          <cell r="G13">
            <v>4.3</v>
          </cell>
          <cell r="H13">
            <v>4.5</v>
          </cell>
          <cell r="J13">
            <v>3.95</v>
          </cell>
        </row>
        <row r="16">
          <cell r="F16">
            <v>4.3400000000000007</v>
          </cell>
          <cell r="G16">
            <v>4.34</v>
          </cell>
          <cell r="H16">
            <v>4.68</v>
          </cell>
          <cell r="I16">
            <v>0</v>
          </cell>
          <cell r="J16">
            <v>4.05</v>
          </cell>
          <cell r="K16">
            <v>3.95</v>
          </cell>
          <cell r="L16">
            <v>0</v>
          </cell>
          <cell r="M16">
            <v>0</v>
          </cell>
        </row>
      </sheetData>
      <sheetData sheetId="6">
        <row r="9">
          <cell r="L9">
            <v>2.34</v>
          </cell>
        </row>
        <row r="10">
          <cell r="L10">
            <v>0</v>
          </cell>
        </row>
        <row r="11">
          <cell r="L11">
            <v>1.82</v>
          </cell>
        </row>
        <row r="12">
          <cell r="L12">
            <v>3.57</v>
          </cell>
        </row>
        <row r="13">
          <cell r="L13">
            <v>2.5499999999999998</v>
          </cell>
        </row>
        <row r="14">
          <cell r="L14">
            <v>2.87</v>
          </cell>
        </row>
        <row r="15">
          <cell r="L15">
            <v>0.66</v>
          </cell>
        </row>
        <row r="16">
          <cell r="L16">
            <v>3.29</v>
          </cell>
        </row>
        <row r="17">
          <cell r="L17">
            <v>3.22</v>
          </cell>
        </row>
        <row r="18">
          <cell r="L18">
            <v>3.67</v>
          </cell>
        </row>
        <row r="19">
          <cell r="L19">
            <v>3.01</v>
          </cell>
        </row>
        <row r="20">
          <cell r="L20">
            <v>3.01</v>
          </cell>
        </row>
        <row r="21">
          <cell r="L21">
            <v>3.59</v>
          </cell>
        </row>
        <row r="22">
          <cell r="L22">
            <v>1.81</v>
          </cell>
        </row>
        <row r="23">
          <cell r="L23">
            <v>3.33</v>
          </cell>
        </row>
        <row r="24">
          <cell r="L24">
            <v>2.4500000000000002</v>
          </cell>
        </row>
        <row r="25">
          <cell r="L25">
            <v>3.01</v>
          </cell>
        </row>
        <row r="26">
          <cell r="L26">
            <v>3.13</v>
          </cell>
        </row>
        <row r="27">
          <cell r="L27">
            <v>3.06</v>
          </cell>
        </row>
        <row r="28">
          <cell r="L28">
            <v>3.33</v>
          </cell>
        </row>
        <row r="29">
          <cell r="L29">
            <v>3.16</v>
          </cell>
        </row>
        <row r="30">
          <cell r="L30">
            <v>0</v>
          </cell>
        </row>
        <row r="31">
          <cell r="L31">
            <v>1.82</v>
          </cell>
        </row>
        <row r="32">
          <cell r="L32">
            <v>3.5</v>
          </cell>
        </row>
        <row r="33">
          <cell r="L33">
            <v>3.32</v>
          </cell>
        </row>
      </sheetData>
      <sheetData sheetId="7">
        <row r="9">
          <cell r="L9">
            <v>0</v>
          </cell>
        </row>
        <row r="10">
          <cell r="L10">
            <v>2.5</v>
          </cell>
        </row>
        <row r="11">
          <cell r="L11">
            <v>2.48</v>
          </cell>
        </row>
        <row r="12">
          <cell r="L12">
            <v>3.13</v>
          </cell>
        </row>
        <row r="13">
          <cell r="L13">
            <v>0</v>
          </cell>
        </row>
        <row r="14">
          <cell r="L14">
            <v>3.45</v>
          </cell>
        </row>
        <row r="15">
          <cell r="L15">
            <v>0</v>
          </cell>
        </row>
        <row r="16">
          <cell r="L16">
            <v>1.58</v>
          </cell>
        </row>
        <row r="17">
          <cell r="L17">
            <v>2.82</v>
          </cell>
        </row>
        <row r="18">
          <cell r="L18">
            <v>3.14</v>
          </cell>
        </row>
        <row r="19">
          <cell r="L19">
            <v>0</v>
          </cell>
        </row>
        <row r="20">
          <cell r="L20">
            <v>2.35</v>
          </cell>
        </row>
        <row r="21">
          <cell r="L21">
            <v>3.44</v>
          </cell>
        </row>
        <row r="22">
          <cell r="L22">
            <v>2.4900000000000002</v>
          </cell>
        </row>
        <row r="23">
          <cell r="L23">
            <v>2.98</v>
          </cell>
        </row>
        <row r="24">
          <cell r="L24">
            <v>1.88</v>
          </cell>
        </row>
        <row r="25">
          <cell r="L25">
            <v>3.75</v>
          </cell>
        </row>
        <row r="26">
          <cell r="L26">
            <v>3.14</v>
          </cell>
        </row>
        <row r="27">
          <cell r="L27">
            <v>2.1800000000000002</v>
          </cell>
        </row>
        <row r="28">
          <cell r="L28">
            <v>3.13</v>
          </cell>
        </row>
        <row r="29">
          <cell r="L29">
            <v>2.0299999999999998</v>
          </cell>
        </row>
        <row r="30">
          <cell r="L30">
            <v>0</v>
          </cell>
        </row>
        <row r="31">
          <cell r="L31">
            <v>2.5099999999999998</v>
          </cell>
        </row>
        <row r="32">
          <cell r="L32">
            <v>2.82</v>
          </cell>
        </row>
        <row r="33">
          <cell r="L33">
            <v>2.82</v>
          </cell>
        </row>
      </sheetData>
      <sheetData sheetId="8">
        <row r="10">
          <cell r="D10" t="str">
            <v>Acosta Barbosa, Nicolas Santiago</v>
          </cell>
          <cell r="E10">
            <v>0</v>
          </cell>
          <cell r="AD10">
            <v>0</v>
          </cell>
        </row>
        <row r="11">
          <cell r="D11" t="str">
            <v>Angarita Arevalo, Javier Andres</v>
          </cell>
          <cell r="F11">
            <v>4.7368421052631575</v>
          </cell>
          <cell r="G11">
            <v>4.4000000000000004</v>
          </cell>
          <cell r="L11">
            <v>2.7</v>
          </cell>
          <cell r="M11">
            <v>4.7</v>
          </cell>
          <cell r="Q11">
            <v>4.2</v>
          </cell>
          <cell r="S11">
            <v>4.5999999999999996</v>
          </cell>
          <cell r="T11">
            <v>4.4000000000000004</v>
          </cell>
          <cell r="U11">
            <v>3.8</v>
          </cell>
          <cell r="V11">
            <v>4.2</v>
          </cell>
          <cell r="W11">
            <v>3.7</v>
          </cell>
          <cell r="X11">
            <v>3.7</v>
          </cell>
          <cell r="Y11">
            <v>4</v>
          </cell>
          <cell r="AA11">
            <v>4.3</v>
          </cell>
          <cell r="AB11">
            <v>3.8</v>
          </cell>
          <cell r="AC11">
            <v>3.5</v>
          </cell>
          <cell r="AD11">
            <v>4.049122807017544</v>
          </cell>
        </row>
        <row r="12">
          <cell r="D12" t="str">
            <v xml:space="preserve">Aristizabal Melo, Eduardo </v>
          </cell>
          <cell r="F12">
            <v>4.4000000000000004</v>
          </cell>
          <cell r="G12">
            <v>2.8947368421052633</v>
          </cell>
          <cell r="M12">
            <v>4</v>
          </cell>
          <cell r="S12">
            <v>4.5</v>
          </cell>
          <cell r="T12">
            <v>5</v>
          </cell>
          <cell r="U12">
            <v>4.4000000000000004</v>
          </cell>
          <cell r="Y12">
            <v>4.3</v>
          </cell>
          <cell r="AA12">
            <v>4.5</v>
          </cell>
          <cell r="AB12">
            <v>4.4000000000000004</v>
          </cell>
          <cell r="AC12">
            <v>4.2</v>
          </cell>
          <cell r="AD12">
            <v>4.2594736842105272</v>
          </cell>
        </row>
        <row r="13">
          <cell r="D13" t="str">
            <v>Asprilla Callejas, Fabian Orlando</v>
          </cell>
          <cell r="F13">
            <v>4.4000000000000004</v>
          </cell>
          <cell r="H13">
            <v>2.1052631578947367</v>
          </cell>
          <cell r="J13">
            <v>3.5</v>
          </cell>
          <cell r="L13">
            <v>3.5</v>
          </cell>
          <cell r="M13">
            <v>4.8</v>
          </cell>
          <cell r="N13">
            <v>3.9</v>
          </cell>
          <cell r="P13">
            <v>3.6</v>
          </cell>
          <cell r="Q13">
            <v>4.7</v>
          </cell>
          <cell r="S13">
            <v>4.5</v>
          </cell>
          <cell r="U13">
            <v>4.2</v>
          </cell>
          <cell r="V13">
            <v>4.5999999999999996</v>
          </cell>
          <cell r="W13">
            <v>4.0999999999999996</v>
          </cell>
          <cell r="X13">
            <v>4.2</v>
          </cell>
          <cell r="Y13">
            <v>4.0999999999999996</v>
          </cell>
          <cell r="AB13">
            <v>4.5999999999999996</v>
          </cell>
          <cell r="AC13">
            <v>4</v>
          </cell>
          <cell r="AD13">
            <v>4.0503289473684214</v>
          </cell>
        </row>
        <row r="14">
          <cell r="D14" t="str">
            <v>Balaguera Sanabria, Yeison Ferney</v>
          </cell>
          <cell r="I14">
            <v>0</v>
          </cell>
          <cell r="AD14">
            <v>0</v>
          </cell>
        </row>
        <row r="15">
          <cell r="D15" t="str">
            <v>Castro Pardo, Julian Andres</v>
          </cell>
          <cell r="F15">
            <v>4.2</v>
          </cell>
          <cell r="H15">
            <v>4.5</v>
          </cell>
          <cell r="J15">
            <v>2.1052631578947367</v>
          </cell>
          <cell r="L15">
            <v>2.8</v>
          </cell>
          <cell r="M15">
            <v>4.5999999999999996</v>
          </cell>
          <cell r="N15">
            <v>4.3</v>
          </cell>
          <cell r="P15">
            <v>3.3</v>
          </cell>
          <cell r="Q15">
            <v>4.8</v>
          </cell>
          <cell r="S15">
            <v>4.5</v>
          </cell>
          <cell r="U15">
            <v>4.2</v>
          </cell>
          <cell r="W15">
            <v>4.2</v>
          </cell>
          <cell r="X15">
            <v>4.3499999999999996</v>
          </cell>
          <cell r="Y15">
            <v>4.2</v>
          </cell>
          <cell r="AB15">
            <v>4.3</v>
          </cell>
          <cell r="AC15">
            <v>4.4000000000000004</v>
          </cell>
          <cell r="AD15">
            <v>4.050350877192983</v>
          </cell>
        </row>
        <row r="16">
          <cell r="D16" t="str">
            <v>Cely Ospina, Daniel Alejandro</v>
          </cell>
          <cell r="K16">
            <v>0</v>
          </cell>
          <cell r="AD16">
            <v>0</v>
          </cell>
        </row>
        <row r="17">
          <cell r="D17" t="str">
            <v>Gallego Mendez, Jhair Steven</v>
          </cell>
          <cell r="F17">
            <v>4.4000000000000004</v>
          </cell>
          <cell r="H17">
            <v>4.2</v>
          </cell>
          <cell r="J17">
            <v>4.4000000000000004</v>
          </cell>
          <cell r="L17">
            <v>3.9473684210526314</v>
          </cell>
          <cell r="M17">
            <v>4.5999999999999996</v>
          </cell>
          <cell r="N17">
            <v>4.2</v>
          </cell>
          <cell r="P17">
            <v>3.5</v>
          </cell>
          <cell r="Q17">
            <v>4.5</v>
          </cell>
          <cell r="S17">
            <v>4.5999999999999996</v>
          </cell>
          <cell r="U17">
            <v>4.5</v>
          </cell>
          <cell r="V17">
            <v>4.0999999999999996</v>
          </cell>
          <cell r="W17">
            <v>4.3</v>
          </cell>
          <cell r="X17">
            <v>4.5999999999999996</v>
          </cell>
          <cell r="Y17">
            <v>4.3</v>
          </cell>
          <cell r="AB17">
            <v>4.2</v>
          </cell>
          <cell r="AC17">
            <v>3.9</v>
          </cell>
          <cell r="AD17">
            <v>4.2654605263157892</v>
          </cell>
        </row>
        <row r="18">
          <cell r="D18" t="str">
            <v>Gomez Rojas, Julian David</v>
          </cell>
          <cell r="F18">
            <v>4.5</v>
          </cell>
          <cell r="G18">
            <v>4.4000000000000004</v>
          </cell>
          <cell r="L18">
            <v>3.6</v>
          </cell>
          <cell r="M18">
            <v>4.7368421052631575</v>
          </cell>
          <cell r="Q18">
            <v>4.8</v>
          </cell>
          <cell r="S18">
            <v>4.7</v>
          </cell>
          <cell r="T18">
            <v>5</v>
          </cell>
          <cell r="U18">
            <v>4.4000000000000004</v>
          </cell>
          <cell r="V18">
            <v>4.7</v>
          </cell>
          <cell r="W18">
            <v>4</v>
          </cell>
          <cell r="X18">
            <v>4.5</v>
          </cell>
          <cell r="Y18">
            <v>4.4000000000000004</v>
          </cell>
          <cell r="AA18">
            <v>4.3</v>
          </cell>
          <cell r="AB18">
            <v>4.5</v>
          </cell>
          <cell r="AC18">
            <v>4.3</v>
          </cell>
          <cell r="AD18">
            <v>4.4557894736842103</v>
          </cell>
        </row>
        <row r="19">
          <cell r="D19" t="str">
            <v>Holguin Restrepo, Andres</v>
          </cell>
          <cell r="F19">
            <v>4.4000000000000004</v>
          </cell>
          <cell r="H19">
            <v>4.5999999999999996</v>
          </cell>
          <cell r="J19">
            <v>5</v>
          </cell>
          <cell r="L19">
            <v>4</v>
          </cell>
          <cell r="M19">
            <v>5</v>
          </cell>
          <cell r="N19">
            <v>1.8421052631578947</v>
          </cell>
          <cell r="P19">
            <v>3.9</v>
          </cell>
          <cell r="Q19">
            <v>4.8</v>
          </cell>
          <cell r="S19">
            <v>4.9000000000000004</v>
          </cell>
          <cell r="U19">
            <v>4.5</v>
          </cell>
          <cell r="V19">
            <v>4.5999999999999996</v>
          </cell>
          <cell r="W19">
            <v>4.4000000000000004</v>
          </cell>
          <cell r="X19">
            <v>4.75</v>
          </cell>
          <cell r="Y19">
            <v>4.5999999999999996</v>
          </cell>
          <cell r="AB19">
            <v>4.5999999999999996</v>
          </cell>
          <cell r="AC19">
            <v>4.9000000000000004</v>
          </cell>
          <cell r="AD19">
            <v>4.4245065789473683</v>
          </cell>
        </row>
        <row r="20">
          <cell r="D20" t="str">
            <v>Jimenez Pita, Diego Alejandro</v>
          </cell>
          <cell r="O20">
            <v>0</v>
          </cell>
          <cell r="AD20">
            <v>0</v>
          </cell>
        </row>
        <row r="21">
          <cell r="D21" t="str">
            <v>Mendivelso Hincapie, Cristian Javier</v>
          </cell>
          <cell r="F21">
            <v>4.5</v>
          </cell>
          <cell r="H21">
            <v>4.2</v>
          </cell>
          <cell r="J21">
            <v>3.6</v>
          </cell>
          <cell r="L21">
            <v>4</v>
          </cell>
          <cell r="M21">
            <v>4.5999999999999996</v>
          </cell>
          <cell r="P21">
            <v>2.1052631578947367</v>
          </cell>
          <cell r="Q21">
            <v>4.5</v>
          </cell>
          <cell r="S21">
            <v>4.3</v>
          </cell>
          <cell r="U21">
            <v>3.9</v>
          </cell>
          <cell r="V21">
            <v>4.5999999999999996</v>
          </cell>
          <cell r="W21">
            <v>4.3</v>
          </cell>
          <cell r="X21">
            <v>4.7</v>
          </cell>
          <cell r="Y21">
            <v>4.5</v>
          </cell>
          <cell r="AB21">
            <v>4.4000000000000004</v>
          </cell>
          <cell r="AC21">
            <v>4.4000000000000004</v>
          </cell>
          <cell r="AD21">
            <v>4.1736842105263152</v>
          </cell>
        </row>
        <row r="22">
          <cell r="D22" t="str">
            <v>Muñoz Antolinez, Valentina</v>
          </cell>
          <cell r="F22">
            <v>4.5999999999999996</v>
          </cell>
          <cell r="H22">
            <v>4.5</v>
          </cell>
          <cell r="J22">
            <v>4.9000000000000004</v>
          </cell>
          <cell r="L22">
            <v>3.3</v>
          </cell>
          <cell r="M22">
            <v>4.7</v>
          </cell>
          <cell r="N22">
            <v>4.8</v>
          </cell>
          <cell r="P22">
            <v>3.1</v>
          </cell>
          <cell r="Q22">
            <v>4.2105263157894735</v>
          </cell>
          <cell r="S22">
            <v>4.7</v>
          </cell>
          <cell r="U22">
            <v>4.3</v>
          </cell>
          <cell r="V22">
            <v>4.8</v>
          </cell>
          <cell r="W22">
            <v>4.4000000000000004</v>
          </cell>
          <cell r="X22">
            <v>4.8</v>
          </cell>
          <cell r="Y22">
            <v>4.4000000000000004</v>
          </cell>
          <cell r="AB22">
            <v>4.2</v>
          </cell>
          <cell r="AC22">
            <v>4.9000000000000004</v>
          </cell>
          <cell r="AD22">
            <v>4.4131578947368419</v>
          </cell>
        </row>
        <row r="23">
          <cell r="D23" t="str">
            <v>Niño Serrato, Freddy Esteban</v>
          </cell>
          <cell r="R23">
            <v>0</v>
          </cell>
          <cell r="AD23">
            <v>0</v>
          </cell>
        </row>
        <row r="24">
          <cell r="D24" t="str">
            <v>Ortiz Ramirez, Juan Pablo</v>
          </cell>
          <cell r="F24">
            <v>4.5999999999999996</v>
          </cell>
          <cell r="G24">
            <v>4.7</v>
          </cell>
          <cell r="L24">
            <v>4</v>
          </cell>
          <cell r="M24">
            <v>4.7</v>
          </cell>
          <cell r="Q24">
            <v>4.7</v>
          </cell>
          <cell r="S24">
            <v>5</v>
          </cell>
          <cell r="T24">
            <v>5</v>
          </cell>
          <cell r="U24">
            <v>4.5</v>
          </cell>
          <cell r="V24">
            <v>4.5</v>
          </cell>
          <cell r="W24">
            <v>4.2</v>
          </cell>
          <cell r="X24">
            <v>4.5</v>
          </cell>
          <cell r="Y24">
            <v>4.2</v>
          </cell>
          <cell r="AA24">
            <v>5</v>
          </cell>
          <cell r="AB24">
            <v>4.5999999999999996</v>
          </cell>
          <cell r="AC24">
            <v>4.5</v>
          </cell>
          <cell r="AD24">
            <v>4.58</v>
          </cell>
        </row>
        <row r="25">
          <cell r="D25" t="str">
            <v>Ospina Parada, Juan José</v>
          </cell>
          <cell r="F25">
            <v>4.4000000000000004</v>
          </cell>
          <cell r="G25">
            <v>4.7</v>
          </cell>
          <cell r="S25">
            <v>4.5</v>
          </cell>
          <cell r="T25">
            <v>2.6315789473684212</v>
          </cell>
          <cell r="U25">
            <v>4.4000000000000004</v>
          </cell>
          <cell r="Y25">
            <v>4.2</v>
          </cell>
          <cell r="AB25">
            <v>4.4000000000000004</v>
          </cell>
          <cell r="AC25">
            <v>3.9</v>
          </cell>
          <cell r="AD25">
            <v>4.1414473684210531</v>
          </cell>
        </row>
        <row r="26">
          <cell r="D26" t="str">
            <v>Parra Vela, Johan Stiveen</v>
          </cell>
          <cell r="F26">
            <v>4.5</v>
          </cell>
          <cell r="G26">
            <v>4.4000000000000004</v>
          </cell>
          <cell r="L26">
            <v>2.8</v>
          </cell>
          <cell r="M26">
            <v>4.7</v>
          </cell>
          <cell r="Q26">
            <v>4.8</v>
          </cell>
          <cell r="S26">
            <v>4.5999999999999996</v>
          </cell>
          <cell r="T26">
            <v>5</v>
          </cell>
          <cell r="U26">
            <v>5</v>
          </cell>
          <cell r="V26">
            <v>4.8</v>
          </cell>
          <cell r="W26">
            <v>4.5999999999999996</v>
          </cell>
          <cell r="X26">
            <v>4</v>
          </cell>
          <cell r="Y26">
            <v>3.8</v>
          </cell>
          <cell r="AA26">
            <v>4</v>
          </cell>
          <cell r="AB26">
            <v>4.5999999999999996</v>
          </cell>
          <cell r="AC26">
            <v>4.0999999999999996</v>
          </cell>
          <cell r="AD26">
            <v>4.379999999999999</v>
          </cell>
        </row>
        <row r="27">
          <cell r="D27" t="str">
            <v>Pinzon Salamanca, Zharick Nichol</v>
          </cell>
          <cell r="G27">
            <v>4.4000000000000004</v>
          </cell>
          <cell r="L27">
            <v>4</v>
          </cell>
          <cell r="M27">
            <v>4.8</v>
          </cell>
          <cell r="Q27">
            <v>4.5</v>
          </cell>
          <cell r="S27">
            <v>4.5999999999999996</v>
          </cell>
          <cell r="T27">
            <v>5</v>
          </cell>
          <cell r="U27">
            <v>4.5</v>
          </cell>
          <cell r="V27">
            <v>4.2105263157894735</v>
          </cell>
          <cell r="W27">
            <v>4.3</v>
          </cell>
          <cell r="X27">
            <v>4.4000000000000004</v>
          </cell>
          <cell r="Y27">
            <v>4.4000000000000004</v>
          </cell>
          <cell r="AA27">
            <v>4.5999999999999996</v>
          </cell>
          <cell r="AB27">
            <v>4.4000000000000004</v>
          </cell>
          <cell r="AC27">
            <v>4.4000000000000004</v>
          </cell>
          <cell r="AD27">
            <v>4.4650375939849614</v>
          </cell>
        </row>
        <row r="28">
          <cell r="D28" t="str">
            <v>Ripe Jaime, Cristian Eduardo</v>
          </cell>
          <cell r="F28">
            <v>4.9000000000000004</v>
          </cell>
          <cell r="G28">
            <v>4.7</v>
          </cell>
          <cell r="M28">
            <v>4.5</v>
          </cell>
          <cell r="Q28">
            <v>4.7</v>
          </cell>
          <cell r="S28">
            <v>3.9</v>
          </cell>
          <cell r="U28">
            <v>4.5999999999999996</v>
          </cell>
          <cell r="V28">
            <v>4.5</v>
          </cell>
          <cell r="W28">
            <v>4.2105263157894735</v>
          </cell>
          <cell r="X28">
            <v>4.4000000000000004</v>
          </cell>
          <cell r="Y28">
            <v>4.4000000000000004</v>
          </cell>
          <cell r="AA28">
            <v>4.2</v>
          </cell>
          <cell r="AB28">
            <v>4.7</v>
          </cell>
          <cell r="AC28">
            <v>4.4000000000000004</v>
          </cell>
          <cell r="AD28">
            <v>4.4700404858299594</v>
          </cell>
        </row>
        <row r="29">
          <cell r="D29" t="str">
            <v>Rojas Chirivi, Laura Camila</v>
          </cell>
          <cell r="F29">
            <v>4.5</v>
          </cell>
          <cell r="H29">
            <v>4.4000000000000004</v>
          </cell>
          <cell r="J29">
            <v>4.5</v>
          </cell>
          <cell r="L29">
            <v>2.9</v>
          </cell>
          <cell r="M29">
            <v>4.4000000000000004</v>
          </cell>
          <cell r="N29">
            <v>3.7</v>
          </cell>
          <cell r="P29">
            <v>3</v>
          </cell>
          <cell r="Q29">
            <v>4.3</v>
          </cell>
          <cell r="S29">
            <v>4.3</v>
          </cell>
          <cell r="U29">
            <v>4.4000000000000004</v>
          </cell>
          <cell r="V29">
            <v>4.5</v>
          </cell>
          <cell r="W29">
            <v>4.2</v>
          </cell>
          <cell r="X29">
            <v>4.2105263157894735</v>
          </cell>
          <cell r="Y29">
            <v>4.2</v>
          </cell>
          <cell r="AB29">
            <v>4.4000000000000004</v>
          </cell>
          <cell r="AC29">
            <v>4</v>
          </cell>
          <cell r="AD29">
            <v>4.1194078947368418</v>
          </cell>
        </row>
        <row r="30">
          <cell r="D30" t="str">
            <v>Salamanca Torres, Adriana Carolina</v>
          </cell>
          <cell r="F30">
            <v>4.5</v>
          </cell>
          <cell r="G30">
            <v>4.7</v>
          </cell>
          <cell r="L30">
            <v>3.7</v>
          </cell>
          <cell r="M30">
            <v>4.8</v>
          </cell>
          <cell r="Q30">
            <v>4.3</v>
          </cell>
          <cell r="S30">
            <v>4.7</v>
          </cell>
          <cell r="T30">
            <v>5</v>
          </cell>
          <cell r="U30">
            <v>4.5</v>
          </cell>
          <cell r="V30">
            <v>4.7</v>
          </cell>
          <cell r="W30">
            <v>4.3</v>
          </cell>
          <cell r="X30">
            <v>4.5</v>
          </cell>
          <cell r="Y30">
            <v>5</v>
          </cell>
          <cell r="AA30">
            <v>4.7</v>
          </cell>
          <cell r="AB30">
            <v>4.7</v>
          </cell>
          <cell r="AC30">
            <v>4.4000000000000004</v>
          </cell>
          <cell r="AD30">
            <v>4.5666666666666673</v>
          </cell>
        </row>
        <row r="31">
          <cell r="D31" t="str">
            <v>Sanabria Sanabria, Raquel Estefanny</v>
          </cell>
          <cell r="Z31">
            <v>0</v>
          </cell>
          <cell r="AD31">
            <v>0</v>
          </cell>
        </row>
        <row r="32">
          <cell r="D32" t="str">
            <v>Sanchez Ortiz, Juan Pablo</v>
          </cell>
          <cell r="F32">
            <v>4.8</v>
          </cell>
          <cell r="G32">
            <v>4.8</v>
          </cell>
          <cell r="M32">
            <v>4.9000000000000004</v>
          </cell>
          <cell r="S32">
            <v>4.7</v>
          </cell>
          <cell r="T32">
            <v>5</v>
          </cell>
          <cell r="U32">
            <v>4.5</v>
          </cell>
          <cell r="V32">
            <v>4.9000000000000004</v>
          </cell>
          <cell r="Y32">
            <v>4.5</v>
          </cell>
          <cell r="AA32">
            <v>2.6315789473684212</v>
          </cell>
          <cell r="AB32">
            <v>4.7</v>
          </cell>
          <cell r="AC32">
            <v>4.3</v>
          </cell>
          <cell r="AD32">
            <v>4.5210526315789474</v>
          </cell>
        </row>
        <row r="33">
          <cell r="D33" t="str">
            <v>Velez Orjuela, Juan Pablo</v>
          </cell>
          <cell r="F33">
            <v>4.4000000000000004</v>
          </cell>
          <cell r="G33">
            <v>4.5</v>
          </cell>
          <cell r="L33">
            <v>4</v>
          </cell>
          <cell r="M33">
            <v>4.8</v>
          </cell>
          <cell r="Q33">
            <v>4.5</v>
          </cell>
          <cell r="S33">
            <v>4.7</v>
          </cell>
          <cell r="T33">
            <v>5</v>
          </cell>
          <cell r="U33">
            <v>4.4000000000000004</v>
          </cell>
          <cell r="V33">
            <v>4.7</v>
          </cell>
          <cell r="W33">
            <v>4.4000000000000004</v>
          </cell>
          <cell r="X33">
            <v>4.4000000000000004</v>
          </cell>
          <cell r="Y33">
            <v>4.3</v>
          </cell>
          <cell r="AA33">
            <v>4.2</v>
          </cell>
          <cell r="AB33">
            <v>5</v>
          </cell>
          <cell r="AC33">
            <v>3.6</v>
          </cell>
          <cell r="AD33">
            <v>4.4599999999999991</v>
          </cell>
        </row>
        <row r="34">
          <cell r="D34" t="str">
            <v>Viafara Morales, Miguel Angel</v>
          </cell>
          <cell r="F34">
            <v>4.3</v>
          </cell>
          <cell r="H34">
            <v>4.4000000000000004</v>
          </cell>
          <cell r="J34">
            <v>4.8</v>
          </cell>
          <cell r="L34">
            <v>3.6</v>
          </cell>
          <cell r="M34">
            <v>4.7</v>
          </cell>
          <cell r="N34">
            <v>4.5999999999999996</v>
          </cell>
          <cell r="P34">
            <v>3.2</v>
          </cell>
          <cell r="Q34">
            <v>4.5999999999999996</v>
          </cell>
          <cell r="S34">
            <v>4.8</v>
          </cell>
          <cell r="U34">
            <v>4.3</v>
          </cell>
          <cell r="V34">
            <v>4.5</v>
          </cell>
          <cell r="W34">
            <v>4.4000000000000004</v>
          </cell>
          <cell r="X34">
            <v>4.8</v>
          </cell>
          <cell r="Y34">
            <v>4.3</v>
          </cell>
          <cell r="AB34">
            <v>4.5999999999999996</v>
          </cell>
          <cell r="AC34">
            <v>5</v>
          </cell>
          <cell r="AD34">
            <v>4.4312499999999986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sovalenciap@unal.edu.c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sovalenciap@unal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DF3D-4CC7-490D-9C81-BA053280DD39}">
  <dimension ref="A1:B36"/>
  <sheetViews>
    <sheetView tabSelected="1" workbookViewId="0">
      <selection activeCell="B15" sqref="B15"/>
    </sheetView>
  </sheetViews>
  <sheetFormatPr baseColWidth="10" defaultRowHeight="15" x14ac:dyDescent="0.25"/>
  <cols>
    <col min="2" max="2" width="120.7109375" customWidth="1"/>
  </cols>
  <sheetData>
    <row r="1" spans="2:2" ht="15.75" x14ac:dyDescent="0.25">
      <c r="B1" s="1" t="s">
        <v>0</v>
      </c>
    </row>
    <row r="2" spans="2:2" x14ac:dyDescent="0.25">
      <c r="B2" s="3" t="s">
        <v>1</v>
      </c>
    </row>
    <row r="3" spans="2:2" x14ac:dyDescent="0.25">
      <c r="B3" s="3" t="s">
        <v>2</v>
      </c>
    </row>
    <row r="4" spans="2:2" x14ac:dyDescent="0.25">
      <c r="B4" s="3" t="s">
        <v>3</v>
      </c>
    </row>
    <row r="5" spans="2:2" ht="23.25" x14ac:dyDescent="0.35">
      <c r="B5" s="125" t="s">
        <v>4</v>
      </c>
    </row>
    <row r="6" spans="2:2" ht="21" customHeight="1" x14ac:dyDescent="0.25"/>
    <row r="7" spans="2:2" ht="21" customHeight="1" x14ac:dyDescent="0.25">
      <c r="B7" s="129" t="s">
        <v>162</v>
      </c>
    </row>
    <row r="8" spans="2:2" ht="21" customHeight="1" x14ac:dyDescent="0.25">
      <c r="B8" s="130" t="s">
        <v>163</v>
      </c>
    </row>
    <row r="9" spans="2:2" ht="21" customHeight="1" x14ac:dyDescent="0.25">
      <c r="B9" s="130" t="s">
        <v>164</v>
      </c>
    </row>
    <row r="10" spans="2:2" ht="21" customHeight="1" x14ac:dyDescent="0.25">
      <c r="B10" s="128" t="s">
        <v>165</v>
      </c>
    </row>
    <row r="11" spans="2:2" ht="21" customHeight="1" x14ac:dyDescent="0.25"/>
    <row r="12" spans="2:2" ht="21" customHeight="1" x14ac:dyDescent="0.3">
      <c r="B12" t="s">
        <v>140</v>
      </c>
    </row>
    <row r="13" spans="2:2" ht="21" customHeight="1" x14ac:dyDescent="0.25"/>
    <row r="14" spans="2:2" ht="21" customHeight="1" x14ac:dyDescent="0.3">
      <c r="B14" t="s">
        <v>141</v>
      </c>
    </row>
    <row r="15" spans="2:2" ht="21" customHeight="1" x14ac:dyDescent="0.25">
      <c r="B15" s="126" t="s">
        <v>142</v>
      </c>
    </row>
    <row r="16" spans="2:2" ht="21" customHeight="1" x14ac:dyDescent="0.25">
      <c r="B16" s="126" t="s">
        <v>143</v>
      </c>
    </row>
    <row r="17" spans="1:2" ht="21" customHeight="1" x14ac:dyDescent="0.25">
      <c r="B17" s="126" t="s">
        <v>144</v>
      </c>
    </row>
    <row r="18" spans="1:2" ht="21" customHeight="1" x14ac:dyDescent="0.3">
      <c r="B18" s="126" t="s">
        <v>149</v>
      </c>
    </row>
    <row r="19" spans="1:2" ht="21" customHeight="1" x14ac:dyDescent="0.25"/>
    <row r="20" spans="1:2" ht="21" customHeight="1" x14ac:dyDescent="0.3">
      <c r="B20" t="s">
        <v>145</v>
      </c>
    </row>
    <row r="21" spans="1:2" ht="21" customHeight="1" x14ac:dyDescent="0.25">
      <c r="B21" s="126" t="s">
        <v>146</v>
      </c>
    </row>
    <row r="22" spans="1:2" ht="21" customHeight="1" x14ac:dyDescent="0.25">
      <c r="A22" t="s">
        <v>147</v>
      </c>
      <c r="B22" s="126" t="s">
        <v>148</v>
      </c>
    </row>
    <row r="23" spans="1:2" ht="21" customHeight="1" x14ac:dyDescent="0.25">
      <c r="B23" s="126" t="s">
        <v>151</v>
      </c>
    </row>
    <row r="24" spans="1:2" ht="21" customHeight="1" x14ac:dyDescent="0.3">
      <c r="B24" s="126" t="s">
        <v>149</v>
      </c>
    </row>
    <row r="25" spans="1:2" ht="21" customHeight="1" x14ac:dyDescent="0.25"/>
    <row r="26" spans="1:2" ht="21" customHeight="1" x14ac:dyDescent="0.3">
      <c r="B26" t="s">
        <v>152</v>
      </c>
    </row>
    <row r="27" spans="1:2" ht="21" customHeight="1" x14ac:dyDescent="0.25">
      <c r="B27" s="126" t="s">
        <v>153</v>
      </c>
    </row>
    <row r="28" spans="1:2" ht="21" customHeight="1" x14ac:dyDescent="0.25">
      <c r="B28" s="126" t="s">
        <v>154</v>
      </c>
    </row>
    <row r="29" spans="1:2" ht="21" customHeight="1" x14ac:dyDescent="0.25">
      <c r="B29" s="126" t="s">
        <v>155</v>
      </c>
    </row>
    <row r="30" spans="1:2" ht="21" customHeight="1" x14ac:dyDescent="0.25">
      <c r="B30" s="126" t="s">
        <v>156</v>
      </c>
    </row>
    <row r="31" spans="1:2" ht="21" customHeight="1" x14ac:dyDescent="0.25">
      <c r="B31" s="126" t="s">
        <v>157</v>
      </c>
    </row>
    <row r="32" spans="1:2" ht="21" customHeight="1" x14ac:dyDescent="0.25">
      <c r="B32" s="126" t="s">
        <v>158</v>
      </c>
    </row>
    <row r="33" spans="2:2" ht="21" customHeight="1" x14ac:dyDescent="0.25"/>
    <row r="34" spans="2:2" ht="33.75" x14ac:dyDescent="0.25">
      <c r="B34" s="127" t="s">
        <v>160</v>
      </c>
    </row>
    <row r="35" spans="2:2" ht="21" customHeight="1" x14ac:dyDescent="0.25">
      <c r="B35" s="126" t="s">
        <v>159</v>
      </c>
    </row>
    <row r="36" spans="2:2" x14ac:dyDescent="0.25">
      <c r="B36" s="126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6EC1-1ADC-4129-84F3-73908FF2CE46}">
  <dimension ref="A1:AE37"/>
  <sheetViews>
    <sheetView topLeftCell="C6" workbookViewId="0">
      <selection activeCell="AB15" sqref="AB15"/>
    </sheetView>
  </sheetViews>
  <sheetFormatPr baseColWidth="10" defaultRowHeight="15" x14ac:dyDescent="0.25"/>
  <cols>
    <col min="1" max="1" width="4.7109375" customWidth="1"/>
    <col min="2" max="2" width="13.7109375" customWidth="1"/>
    <col min="3" max="3" width="34.85546875" bestFit="1" customWidth="1"/>
    <col min="4" max="4" width="4.85546875" customWidth="1"/>
    <col min="5" max="5" width="5.85546875" customWidth="1"/>
    <col min="6" max="6" width="15.85546875" customWidth="1"/>
    <col min="7" max="7" width="15.42578125" customWidth="1"/>
    <col min="8" max="14" width="6.7109375" customWidth="1"/>
    <col min="15" max="15" width="1.42578125" customWidth="1"/>
    <col min="16" max="24" width="6.7109375" customWidth="1"/>
    <col min="25" max="25" width="1.7109375" customWidth="1"/>
    <col min="26" max="28" width="6.7109375" customWidth="1"/>
    <col min="29" max="29" width="1.7109375" customWidth="1"/>
    <col min="31" max="31" width="40" customWidth="1"/>
  </cols>
  <sheetData>
    <row r="1" spans="1:31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1" ht="12.7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1" ht="15.75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1" ht="18" customHeight="1" x14ac:dyDescent="0.25">
      <c r="A4" s="3" t="s">
        <v>108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31" ht="23.25" x14ac:dyDescent="0.3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31" ht="23.25" x14ac:dyDescent="0.3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8" t="s">
        <v>6</v>
      </c>
      <c r="AC6" s="67"/>
    </row>
    <row r="7" spans="1:31" ht="39" x14ac:dyDescent="0.35">
      <c r="A7" s="67"/>
      <c r="B7" s="67"/>
      <c r="C7" s="67"/>
      <c r="D7" s="67"/>
      <c r="E7" s="67"/>
      <c r="F7" s="67"/>
      <c r="G7" s="67"/>
      <c r="H7" s="69">
        <v>44973</v>
      </c>
      <c r="I7" s="69">
        <v>44978</v>
      </c>
      <c r="J7" s="69">
        <v>44980</v>
      </c>
      <c r="K7" s="69">
        <v>44985</v>
      </c>
      <c r="L7" s="69">
        <v>44987</v>
      </c>
      <c r="M7" s="69">
        <v>44992</v>
      </c>
      <c r="N7" s="69"/>
      <c r="O7" s="67"/>
      <c r="P7" s="69">
        <v>45021</v>
      </c>
      <c r="Q7" s="69">
        <v>45041</v>
      </c>
      <c r="R7" s="69">
        <v>45048</v>
      </c>
      <c r="S7" s="69">
        <v>45055</v>
      </c>
      <c r="T7" s="69">
        <v>45062</v>
      </c>
      <c r="U7" s="69">
        <v>45075</v>
      </c>
      <c r="V7" s="69">
        <v>45091</v>
      </c>
      <c r="W7" s="69"/>
      <c r="Z7" s="69">
        <v>45060</v>
      </c>
      <c r="AA7" s="69">
        <v>45089</v>
      </c>
      <c r="AC7" s="6"/>
    </row>
    <row r="8" spans="1:31" ht="24" thickBot="1" x14ac:dyDescent="0.4">
      <c r="A8" s="6"/>
      <c r="B8" s="6"/>
      <c r="C8" s="6"/>
      <c r="D8" s="6"/>
      <c r="E8" s="6"/>
      <c r="F8" s="6"/>
      <c r="G8" s="6"/>
      <c r="H8" s="71">
        <f>3/16</f>
        <v>0.1875</v>
      </c>
      <c r="I8" s="71">
        <f>2/16</f>
        <v>0.125</v>
      </c>
      <c r="J8" s="71">
        <f>2/16</f>
        <v>0.125</v>
      </c>
      <c r="K8" s="71">
        <f>3/16</f>
        <v>0.1875</v>
      </c>
      <c r="L8" s="71">
        <f t="shared" ref="L8:M8" si="0">3/16</f>
        <v>0.1875</v>
      </c>
      <c r="M8" s="71">
        <f t="shared" si="0"/>
        <v>0.1875</v>
      </c>
      <c r="N8" s="71">
        <f>SUM(H8:M8)</f>
        <v>1</v>
      </c>
      <c r="O8" s="67"/>
      <c r="P8" s="71">
        <f>1/25</f>
        <v>0.04</v>
      </c>
      <c r="Q8" s="71">
        <f t="shared" ref="Q8:T8" si="1">1/25</f>
        <v>0.04</v>
      </c>
      <c r="R8" s="71">
        <f t="shared" si="1"/>
        <v>0.04</v>
      </c>
      <c r="S8" s="71">
        <f t="shared" si="1"/>
        <v>0.04</v>
      </c>
      <c r="T8" s="71">
        <f t="shared" si="1"/>
        <v>0.04</v>
      </c>
      <c r="U8" s="71">
        <f>2/25</f>
        <v>0.08</v>
      </c>
      <c r="V8" s="71">
        <f>9/25</f>
        <v>0.36</v>
      </c>
      <c r="W8" s="71">
        <f>9/25</f>
        <v>0.36</v>
      </c>
      <c r="X8" s="71">
        <f>SUM(P8:W8)</f>
        <v>1</v>
      </c>
      <c r="Z8" s="71">
        <f>7.5/15</f>
        <v>0.5</v>
      </c>
      <c r="AA8" s="71">
        <f>7.5/15</f>
        <v>0.5</v>
      </c>
      <c r="AB8" s="71">
        <f>SUM(Z8:AA8)</f>
        <v>1</v>
      </c>
      <c r="AC8" s="6"/>
    </row>
    <row r="9" spans="1:31" ht="24" thickBot="1" x14ac:dyDescent="0.4">
      <c r="A9" s="7" t="s">
        <v>5</v>
      </c>
      <c r="H9" s="72" t="s">
        <v>109</v>
      </c>
      <c r="I9" s="73"/>
      <c r="J9" s="73"/>
      <c r="K9" s="73"/>
      <c r="L9" s="73"/>
      <c r="M9" s="73"/>
      <c r="N9" s="74"/>
      <c r="O9" s="67"/>
      <c r="P9" s="75" t="s">
        <v>16</v>
      </c>
      <c r="Q9" s="76"/>
      <c r="R9" s="76"/>
      <c r="S9" s="76"/>
      <c r="T9" s="76"/>
      <c r="U9" s="76"/>
      <c r="V9" s="76"/>
      <c r="W9" s="76"/>
      <c r="X9" s="77"/>
      <c r="Z9" s="72" t="s">
        <v>110</v>
      </c>
      <c r="AA9" s="73"/>
      <c r="AB9" s="74"/>
      <c r="AC9" s="6"/>
    </row>
    <row r="10" spans="1:31" ht="83.25" thickBot="1" x14ac:dyDescent="0.4">
      <c r="A10" s="9" t="s">
        <v>7</v>
      </c>
      <c r="B10" s="10" t="s">
        <v>8</v>
      </c>
      <c r="C10" s="10" t="s">
        <v>9</v>
      </c>
      <c r="D10" s="10" t="s">
        <v>10</v>
      </c>
      <c r="E10" s="10" t="s">
        <v>11</v>
      </c>
      <c r="F10" s="11" t="s">
        <v>12</v>
      </c>
      <c r="G10" s="78" t="s">
        <v>13</v>
      </c>
      <c r="H10" s="79" t="s">
        <v>111</v>
      </c>
      <c r="I10" s="80" t="s">
        <v>112</v>
      </c>
      <c r="J10" s="80" t="s">
        <v>113</v>
      </c>
      <c r="K10" s="80" t="s">
        <v>114</v>
      </c>
      <c r="L10" s="80" t="s">
        <v>115</v>
      </c>
      <c r="M10" s="80" t="s">
        <v>116</v>
      </c>
      <c r="N10" s="81" t="s">
        <v>117</v>
      </c>
      <c r="O10" s="67"/>
      <c r="P10" s="82" t="s">
        <v>118</v>
      </c>
      <c r="Q10" s="83" t="s">
        <v>119</v>
      </c>
      <c r="R10" s="83" t="s">
        <v>120</v>
      </c>
      <c r="S10" s="84" t="s">
        <v>121</v>
      </c>
      <c r="T10" s="84" t="s">
        <v>122</v>
      </c>
      <c r="U10" s="84" t="s">
        <v>123</v>
      </c>
      <c r="V10" s="84" t="s">
        <v>124</v>
      </c>
      <c r="W10" s="84" t="s">
        <v>125</v>
      </c>
      <c r="X10" s="85" t="s">
        <v>126</v>
      </c>
      <c r="Z10" s="86" t="s">
        <v>127</v>
      </c>
      <c r="AA10" s="87" t="s">
        <v>128</v>
      </c>
      <c r="AB10" s="88" t="s">
        <v>129</v>
      </c>
      <c r="AC10" s="6"/>
    </row>
    <row r="11" spans="1:31" ht="23.25" x14ac:dyDescent="0.35">
      <c r="A11" s="15">
        <v>1</v>
      </c>
      <c r="B11" s="16">
        <v>1019119415</v>
      </c>
      <c r="C11" s="17" t="s">
        <v>23</v>
      </c>
      <c r="D11" s="18">
        <v>1</v>
      </c>
      <c r="E11" s="18">
        <v>14</v>
      </c>
      <c r="F11" s="18" t="s">
        <v>24</v>
      </c>
      <c r="G11" s="89" t="s">
        <v>25</v>
      </c>
      <c r="H11" s="90">
        <v>5</v>
      </c>
      <c r="I11" s="56">
        <v>4.8</v>
      </c>
      <c r="J11" s="56">
        <v>4.5</v>
      </c>
      <c r="K11" s="56">
        <v>4.2</v>
      </c>
      <c r="L11" s="56">
        <v>3.5</v>
      </c>
      <c r="M11" s="56">
        <v>0</v>
      </c>
      <c r="N11" s="91">
        <f>SUMPRODUCT($H$8:$M$8,H11:M11)</f>
        <v>3.5437500000000002</v>
      </c>
      <c r="O11" s="67"/>
      <c r="P11" s="90">
        <v>5</v>
      </c>
      <c r="Q11" s="56">
        <v>5</v>
      </c>
      <c r="R11" s="56">
        <v>5</v>
      </c>
      <c r="S11" s="56">
        <v>5</v>
      </c>
      <c r="T11" s="56">
        <v>0</v>
      </c>
      <c r="U11" s="56">
        <v>2.5</v>
      </c>
      <c r="V11" s="56">
        <v>0</v>
      </c>
      <c r="W11" s="92">
        <f>VLOOKUP(C11,[1]PV_Co!$D$10:$AD$34,27)</f>
        <v>0</v>
      </c>
      <c r="X11" s="91">
        <f>SUMPRODUCT($P$8:$W$8,P11:W11)</f>
        <v>1</v>
      </c>
      <c r="Z11" s="93">
        <f>+[1]Ev_01!L9</f>
        <v>2.34</v>
      </c>
      <c r="AA11" s="19">
        <f>+[1]Ev_02!L9</f>
        <v>0</v>
      </c>
      <c r="AB11" s="91">
        <f>SUMPRODUCT($Z$8:$AA$8,Z11:AA11)</f>
        <v>1.17</v>
      </c>
      <c r="AC11" s="6"/>
      <c r="AE11" s="94"/>
    </row>
    <row r="12" spans="1:31" ht="15.75" x14ac:dyDescent="0.25">
      <c r="A12" s="27">
        <v>2</v>
      </c>
      <c r="B12" s="28">
        <v>1233507772</v>
      </c>
      <c r="C12" s="29" t="s">
        <v>26</v>
      </c>
      <c r="D12" s="30">
        <v>5</v>
      </c>
      <c r="E12" s="30">
        <v>19</v>
      </c>
      <c r="F12" s="30" t="s">
        <v>27</v>
      </c>
      <c r="G12" s="95" t="s">
        <v>28</v>
      </c>
      <c r="H12" s="96">
        <v>0</v>
      </c>
      <c r="I12" s="32">
        <v>5</v>
      </c>
      <c r="J12" s="32">
        <v>4</v>
      </c>
      <c r="K12" s="32">
        <v>3.5</v>
      </c>
      <c r="L12" s="32">
        <v>4.8</v>
      </c>
      <c r="M12" s="32">
        <v>4</v>
      </c>
      <c r="N12" s="97">
        <f t="shared" ref="N12:N35" si="2">SUMPRODUCT($H$8:$M$8,H12:M12)</f>
        <v>3.4312499999999999</v>
      </c>
      <c r="P12" s="96">
        <v>5</v>
      </c>
      <c r="Q12" s="32">
        <v>2.5</v>
      </c>
      <c r="R12" s="32">
        <v>5</v>
      </c>
      <c r="S12" s="32">
        <v>0</v>
      </c>
      <c r="T12" s="32">
        <v>5</v>
      </c>
      <c r="U12" s="32">
        <v>0</v>
      </c>
      <c r="V12" s="32">
        <v>4.5</v>
      </c>
      <c r="W12" s="31">
        <f>VLOOKUP(C12,[1]PV_Co!$D$10:$AD$34,27)</f>
        <v>4.049122807017544</v>
      </c>
      <c r="X12" s="97">
        <f t="shared" ref="X12:X35" si="3">SUMPRODUCT($P$8:$W$8,P12:W12)</f>
        <v>3.7776842105263153</v>
      </c>
      <c r="Z12" s="98">
        <f>+[1]Ev_01!L10</f>
        <v>0</v>
      </c>
      <c r="AA12" s="31">
        <f>+[1]Ev_02!L10</f>
        <v>2.5</v>
      </c>
      <c r="AB12" s="97">
        <f t="shared" ref="AB12:AB35" si="4">SUMPRODUCT($Z$8:$AA$8,Z12:AA12)</f>
        <v>1.25</v>
      </c>
      <c r="AC12" s="6"/>
      <c r="AE12" s="94"/>
    </row>
    <row r="13" spans="1:31" ht="24" thickBot="1" x14ac:dyDescent="0.4">
      <c r="A13" s="36">
        <v>3</v>
      </c>
      <c r="B13" s="37">
        <v>1000288668</v>
      </c>
      <c r="C13" s="38" t="s">
        <v>29</v>
      </c>
      <c r="D13" s="39">
        <v>1</v>
      </c>
      <c r="E13" s="40">
        <v>19</v>
      </c>
      <c r="F13" s="39" t="s">
        <v>30</v>
      </c>
      <c r="G13" s="99" t="s">
        <v>31</v>
      </c>
      <c r="H13" s="100">
        <v>5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101">
        <f t="shared" si="2"/>
        <v>0.9375</v>
      </c>
      <c r="O13" s="67"/>
      <c r="P13" s="100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1">
        <f>VLOOKUP(C13,[1]PV_Co!$D$10:$AD$34,27)</f>
        <v>4.2594736842105272</v>
      </c>
      <c r="X13" s="101">
        <f t="shared" si="3"/>
        <v>1.5334105263157898</v>
      </c>
      <c r="Z13" s="102">
        <f>+[1]Ev_01!L11</f>
        <v>1.82</v>
      </c>
      <c r="AA13" s="41">
        <f>+[1]Ev_02!L11</f>
        <v>2.48</v>
      </c>
      <c r="AB13" s="101">
        <f t="shared" si="4"/>
        <v>2.15</v>
      </c>
      <c r="AC13" s="6"/>
      <c r="AE13" s="94"/>
    </row>
    <row r="14" spans="1:31" ht="23.25" x14ac:dyDescent="0.35">
      <c r="A14" s="15">
        <v>4</v>
      </c>
      <c r="B14" s="16">
        <v>1026298592</v>
      </c>
      <c r="C14" s="17" t="s">
        <v>32</v>
      </c>
      <c r="D14" s="18">
        <v>7</v>
      </c>
      <c r="E14" s="18">
        <v>12</v>
      </c>
      <c r="F14" s="18" t="s">
        <v>33</v>
      </c>
      <c r="G14" s="89" t="s">
        <v>28</v>
      </c>
      <c r="H14" s="103">
        <v>0</v>
      </c>
      <c r="I14" s="20">
        <v>5</v>
      </c>
      <c r="J14" s="20">
        <v>4.8</v>
      </c>
      <c r="K14" s="20">
        <v>4.2</v>
      </c>
      <c r="L14" s="20">
        <v>4.8</v>
      </c>
      <c r="M14" s="20">
        <v>4</v>
      </c>
      <c r="N14" s="91">
        <f t="shared" si="2"/>
        <v>3.6625000000000001</v>
      </c>
      <c r="O14" s="67"/>
      <c r="P14" s="103">
        <v>0</v>
      </c>
      <c r="Q14" s="20">
        <v>0</v>
      </c>
      <c r="R14" s="20">
        <v>5</v>
      </c>
      <c r="S14" s="20">
        <v>0</v>
      </c>
      <c r="T14" s="20">
        <v>5</v>
      </c>
      <c r="U14" s="20">
        <v>0</v>
      </c>
      <c r="V14" s="20">
        <v>3</v>
      </c>
      <c r="W14" s="19">
        <f>VLOOKUP(C14,[1]PV_Co!$D$10:$AD$34,27)</f>
        <v>4.0503289473684214</v>
      </c>
      <c r="X14" s="91">
        <f t="shared" si="3"/>
        <v>2.9381184210526317</v>
      </c>
      <c r="Z14" s="93">
        <f>+[1]Ev_01!L12</f>
        <v>3.57</v>
      </c>
      <c r="AA14" s="19">
        <f>+[1]Ev_02!L12</f>
        <v>3.13</v>
      </c>
      <c r="AB14" s="91">
        <f t="shared" si="4"/>
        <v>3.3499999999999996</v>
      </c>
      <c r="AC14" s="6"/>
      <c r="AE14" s="94"/>
    </row>
    <row r="15" spans="1:31" ht="23.25" x14ac:dyDescent="0.35">
      <c r="A15" s="27">
        <v>5</v>
      </c>
      <c r="B15" s="28">
        <v>1052314136</v>
      </c>
      <c r="C15" s="29" t="s">
        <v>34</v>
      </c>
      <c r="D15" s="30">
        <v>4</v>
      </c>
      <c r="E15" s="30">
        <v>19</v>
      </c>
      <c r="F15" s="30" t="s">
        <v>35</v>
      </c>
      <c r="G15" s="95" t="s">
        <v>31</v>
      </c>
      <c r="H15" s="96">
        <v>5</v>
      </c>
      <c r="I15" s="32">
        <v>4.8</v>
      </c>
      <c r="J15" s="32">
        <v>5</v>
      </c>
      <c r="K15" s="32">
        <v>0</v>
      </c>
      <c r="L15" s="32">
        <v>0</v>
      </c>
      <c r="M15" s="32">
        <v>4.8</v>
      </c>
      <c r="N15" s="97">
        <f t="shared" si="2"/>
        <v>3.0625</v>
      </c>
      <c r="O15" s="67"/>
      <c r="P15" s="96">
        <v>2.5</v>
      </c>
      <c r="Q15" s="32">
        <v>5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1">
        <f>VLOOKUP(C15,[1]PV_Co!$D$10:$AD$34,27)</f>
        <v>0</v>
      </c>
      <c r="X15" s="97">
        <f t="shared" si="3"/>
        <v>0.30000000000000004</v>
      </c>
      <c r="Z15" s="98">
        <f>+[1]Ev_01!L13</f>
        <v>2.5499999999999998</v>
      </c>
      <c r="AA15" s="31">
        <f>+[1]Ev_02!L13</f>
        <v>0</v>
      </c>
      <c r="AB15" s="97">
        <f t="shared" si="4"/>
        <v>1.2749999999999999</v>
      </c>
      <c r="AC15" s="6"/>
      <c r="AE15" s="94"/>
    </row>
    <row r="16" spans="1:31" ht="24" thickBot="1" x14ac:dyDescent="0.4">
      <c r="A16" s="36">
        <v>6</v>
      </c>
      <c r="B16" s="37">
        <v>1062085362</v>
      </c>
      <c r="C16" s="38" t="s">
        <v>36</v>
      </c>
      <c r="D16" s="39">
        <v>7</v>
      </c>
      <c r="E16" s="40">
        <v>15</v>
      </c>
      <c r="F16" s="39" t="s">
        <v>37</v>
      </c>
      <c r="G16" s="99" t="s">
        <v>38</v>
      </c>
      <c r="H16" s="100">
        <v>0</v>
      </c>
      <c r="I16" s="42">
        <v>4.8</v>
      </c>
      <c r="J16" s="42">
        <v>4</v>
      </c>
      <c r="K16" s="42">
        <v>5</v>
      </c>
      <c r="L16" s="42">
        <v>5</v>
      </c>
      <c r="M16" s="42">
        <v>5</v>
      </c>
      <c r="N16" s="101">
        <f t="shared" si="2"/>
        <v>3.9125000000000001</v>
      </c>
      <c r="O16" s="67"/>
      <c r="P16" s="100">
        <v>5</v>
      </c>
      <c r="Q16" s="42">
        <v>5</v>
      </c>
      <c r="R16" s="42">
        <v>0</v>
      </c>
      <c r="S16" s="42">
        <v>0</v>
      </c>
      <c r="T16" s="42">
        <v>5</v>
      </c>
      <c r="U16" s="42">
        <v>0</v>
      </c>
      <c r="V16" s="42">
        <v>4.5</v>
      </c>
      <c r="W16" s="41">
        <f>VLOOKUP(C16,[1]PV_Co!$D$10:$AD$34,27)</f>
        <v>4.050350877192983</v>
      </c>
      <c r="X16" s="101">
        <f t="shared" si="3"/>
        <v>3.6781263157894735</v>
      </c>
      <c r="Z16" s="102">
        <f>+[1]Ev_01!L14</f>
        <v>2.87</v>
      </c>
      <c r="AA16" s="41">
        <f>+[1]Ev_02!L14</f>
        <v>3.45</v>
      </c>
      <c r="AB16" s="101">
        <f t="shared" si="4"/>
        <v>3.16</v>
      </c>
      <c r="AC16" s="6"/>
      <c r="AE16" s="94"/>
    </row>
    <row r="17" spans="1:31" ht="23.25" x14ac:dyDescent="0.35">
      <c r="A17" s="15">
        <v>7</v>
      </c>
      <c r="B17" s="16">
        <v>1014302042</v>
      </c>
      <c r="C17" s="17" t="s">
        <v>39</v>
      </c>
      <c r="D17" s="18">
        <v>5</v>
      </c>
      <c r="E17" s="18">
        <v>19</v>
      </c>
      <c r="F17" s="18" t="s">
        <v>40</v>
      </c>
      <c r="G17" s="89" t="s">
        <v>31</v>
      </c>
      <c r="H17" s="103">
        <v>0</v>
      </c>
      <c r="I17" s="20">
        <v>4.2</v>
      </c>
      <c r="J17" s="20">
        <v>5</v>
      </c>
      <c r="K17" s="20">
        <v>0</v>
      </c>
      <c r="L17" s="20">
        <v>4.8</v>
      </c>
      <c r="M17" s="20">
        <v>5</v>
      </c>
      <c r="N17" s="91">
        <f t="shared" si="2"/>
        <v>2.9874999999999998</v>
      </c>
      <c r="O17" s="67"/>
      <c r="P17" s="103">
        <v>5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19">
        <f>VLOOKUP(C17,[1]PV_Co!$D$10:$AD$34,27)</f>
        <v>0</v>
      </c>
      <c r="X17" s="91">
        <f t="shared" si="3"/>
        <v>0.2</v>
      </c>
      <c r="Z17" s="93">
        <f>+[1]Ev_01!L15</f>
        <v>0.66</v>
      </c>
      <c r="AA17" s="19">
        <f>+[1]Ev_02!L15</f>
        <v>0</v>
      </c>
      <c r="AB17" s="91">
        <f t="shared" si="4"/>
        <v>0.33</v>
      </c>
      <c r="AC17" s="6"/>
      <c r="AE17" s="94"/>
    </row>
    <row r="18" spans="1:31" ht="23.25" x14ac:dyDescent="0.35">
      <c r="A18" s="27">
        <v>8</v>
      </c>
      <c r="B18" s="28">
        <v>1022447156</v>
      </c>
      <c r="C18" s="29" t="s">
        <v>41</v>
      </c>
      <c r="D18" s="30">
        <v>4</v>
      </c>
      <c r="E18" s="30">
        <v>19</v>
      </c>
      <c r="F18" s="30" t="s">
        <v>42</v>
      </c>
      <c r="G18" s="95" t="s">
        <v>43</v>
      </c>
      <c r="H18" s="96">
        <v>5</v>
      </c>
      <c r="I18" s="32">
        <v>4.8</v>
      </c>
      <c r="J18" s="32">
        <v>0</v>
      </c>
      <c r="K18" s="32">
        <v>3.8</v>
      </c>
      <c r="L18" s="32">
        <v>4.8</v>
      </c>
      <c r="M18" s="32">
        <v>5</v>
      </c>
      <c r="N18" s="97">
        <f t="shared" si="2"/>
        <v>4.0875000000000004</v>
      </c>
      <c r="O18" s="67"/>
      <c r="P18" s="96">
        <v>5</v>
      </c>
      <c r="Q18" s="32">
        <v>5</v>
      </c>
      <c r="R18" s="32">
        <v>0</v>
      </c>
      <c r="S18" s="32">
        <v>0</v>
      </c>
      <c r="T18" s="32">
        <v>5</v>
      </c>
      <c r="U18" s="32">
        <v>0</v>
      </c>
      <c r="V18" s="32">
        <v>4</v>
      </c>
      <c r="W18" s="31">
        <f>VLOOKUP(C18,[1]PV_Co!$D$10:$AD$34,27)</f>
        <v>4.2654605263157892</v>
      </c>
      <c r="X18" s="97">
        <f t="shared" si="3"/>
        <v>3.5755657894736839</v>
      </c>
      <c r="Z18" s="98">
        <f>+[1]Ev_01!L16</f>
        <v>3.29</v>
      </c>
      <c r="AA18" s="31">
        <f>+[1]Ev_02!L16</f>
        <v>1.58</v>
      </c>
      <c r="AB18" s="97">
        <f t="shared" si="4"/>
        <v>2.4350000000000001</v>
      </c>
      <c r="AC18" s="6"/>
      <c r="AE18" s="94"/>
    </row>
    <row r="19" spans="1:31" ht="24" thickBot="1" x14ac:dyDescent="0.4">
      <c r="A19" s="50">
        <v>9</v>
      </c>
      <c r="B19" s="37">
        <v>1000944851</v>
      </c>
      <c r="C19" s="38" t="s">
        <v>44</v>
      </c>
      <c r="D19" s="39">
        <v>5</v>
      </c>
      <c r="E19" s="40">
        <v>13</v>
      </c>
      <c r="F19" s="39" t="s">
        <v>45</v>
      </c>
      <c r="G19" s="99" t="s">
        <v>31</v>
      </c>
      <c r="H19" s="104">
        <v>0</v>
      </c>
      <c r="I19" s="51">
        <v>5</v>
      </c>
      <c r="J19" s="42">
        <v>5</v>
      </c>
      <c r="K19" s="42">
        <v>5</v>
      </c>
      <c r="L19" s="51">
        <v>4.8</v>
      </c>
      <c r="M19" s="42">
        <v>4.8</v>
      </c>
      <c r="N19" s="101">
        <f t="shared" si="2"/>
        <v>3.9874999999999998</v>
      </c>
      <c r="O19" s="67"/>
      <c r="P19" s="104">
        <v>5</v>
      </c>
      <c r="Q19" s="51">
        <v>5</v>
      </c>
      <c r="R19" s="51">
        <v>0</v>
      </c>
      <c r="S19" s="51">
        <v>5</v>
      </c>
      <c r="T19" s="51">
        <v>5</v>
      </c>
      <c r="U19" s="51">
        <v>2</v>
      </c>
      <c r="V19" s="51">
        <v>3</v>
      </c>
      <c r="W19" s="105">
        <f>VLOOKUP(C19,[1]PV_Co!$D$10:$AD$34,27)</f>
        <v>4.4557894736842103</v>
      </c>
      <c r="X19" s="101">
        <f t="shared" si="3"/>
        <v>3.6440842105263158</v>
      </c>
      <c r="Z19" s="102">
        <f>+[1]Ev_01!L17</f>
        <v>3.22</v>
      </c>
      <c r="AA19" s="41">
        <f>+[1]Ev_02!L17</f>
        <v>2.82</v>
      </c>
      <c r="AB19" s="101">
        <f t="shared" si="4"/>
        <v>3.02</v>
      </c>
      <c r="AC19" s="6"/>
      <c r="AE19" s="94"/>
    </row>
    <row r="20" spans="1:31" ht="23.25" x14ac:dyDescent="0.35">
      <c r="A20" s="55">
        <v>10</v>
      </c>
      <c r="B20" s="16">
        <v>1000794275</v>
      </c>
      <c r="C20" s="17" t="s">
        <v>46</v>
      </c>
      <c r="D20" s="18">
        <v>2</v>
      </c>
      <c r="E20" s="18">
        <v>14</v>
      </c>
      <c r="F20" s="18" t="s">
        <v>47</v>
      </c>
      <c r="G20" s="89" t="s">
        <v>43</v>
      </c>
      <c r="H20" s="90">
        <v>5</v>
      </c>
      <c r="I20" s="56">
        <v>5</v>
      </c>
      <c r="J20" s="20">
        <v>5</v>
      </c>
      <c r="K20" s="20">
        <v>4.5</v>
      </c>
      <c r="L20" s="56">
        <v>5</v>
      </c>
      <c r="M20" s="20">
        <v>5</v>
      </c>
      <c r="N20" s="91">
        <f t="shared" si="2"/>
        <v>4.90625</v>
      </c>
      <c r="O20" s="67"/>
      <c r="P20" s="90">
        <v>5</v>
      </c>
      <c r="Q20" s="56">
        <v>5</v>
      </c>
      <c r="R20" s="56">
        <v>5</v>
      </c>
      <c r="S20" s="56">
        <v>5</v>
      </c>
      <c r="T20" s="56">
        <v>5</v>
      </c>
      <c r="U20" s="56">
        <v>3.5</v>
      </c>
      <c r="V20" s="56">
        <v>5</v>
      </c>
      <c r="W20" s="92">
        <f>VLOOKUP(C20,[1]PV_Co!$D$10:$AD$34,27)</f>
        <v>4.4245065789473683</v>
      </c>
      <c r="X20" s="91">
        <f t="shared" si="3"/>
        <v>4.6728223684210528</v>
      </c>
      <c r="Z20" s="93">
        <f>+[1]Ev_01!L18</f>
        <v>3.67</v>
      </c>
      <c r="AA20" s="19">
        <f>+[1]Ev_02!L18</f>
        <v>3.14</v>
      </c>
      <c r="AB20" s="91">
        <f t="shared" si="4"/>
        <v>3.4050000000000002</v>
      </c>
      <c r="AC20" s="6"/>
      <c r="AE20" s="94"/>
    </row>
    <row r="21" spans="1:31" ht="23.25" x14ac:dyDescent="0.35">
      <c r="A21" s="27">
        <v>11</v>
      </c>
      <c r="B21" s="28">
        <v>1002528645</v>
      </c>
      <c r="C21" s="29" t="s">
        <v>48</v>
      </c>
      <c r="D21" s="30">
        <v>8</v>
      </c>
      <c r="E21" s="30">
        <v>17</v>
      </c>
      <c r="F21" s="30">
        <v>3028287924</v>
      </c>
      <c r="G21" s="95" t="s">
        <v>31</v>
      </c>
      <c r="H21" s="96">
        <v>0</v>
      </c>
      <c r="I21" s="32">
        <v>4.8</v>
      </c>
      <c r="J21" s="32">
        <v>4.5</v>
      </c>
      <c r="K21" s="32">
        <v>4.8</v>
      </c>
      <c r="L21" s="32">
        <v>5</v>
      </c>
      <c r="M21" s="32">
        <v>4.8</v>
      </c>
      <c r="N21" s="97">
        <f t="shared" si="2"/>
        <v>3.9</v>
      </c>
      <c r="O21" s="67"/>
      <c r="P21" s="96">
        <v>5</v>
      </c>
      <c r="Q21" s="32">
        <v>5</v>
      </c>
      <c r="R21" s="32">
        <v>0</v>
      </c>
      <c r="S21" s="32">
        <v>5</v>
      </c>
      <c r="T21" s="32">
        <v>0</v>
      </c>
      <c r="U21" s="32">
        <v>0</v>
      </c>
      <c r="V21" s="32">
        <v>0</v>
      </c>
      <c r="W21" s="31">
        <f>VLOOKUP(C21,[1]PV_Co!$D$10:$AD$34,27)</f>
        <v>0</v>
      </c>
      <c r="X21" s="97">
        <f t="shared" si="3"/>
        <v>0.60000000000000009</v>
      </c>
      <c r="Z21" s="98">
        <f>+[1]Ev_01!L19</f>
        <v>3.01</v>
      </c>
      <c r="AA21" s="31">
        <f>+[1]Ev_02!L19</f>
        <v>0</v>
      </c>
      <c r="AB21" s="97">
        <f t="shared" si="4"/>
        <v>1.5049999999999999</v>
      </c>
      <c r="AC21" s="6"/>
      <c r="AE21" s="94"/>
    </row>
    <row r="22" spans="1:31" ht="24" thickBot="1" x14ac:dyDescent="0.4">
      <c r="A22" s="36">
        <v>12</v>
      </c>
      <c r="B22" s="37">
        <v>1015484497</v>
      </c>
      <c r="C22" s="38" t="s">
        <v>49</v>
      </c>
      <c r="D22" s="39">
        <v>6</v>
      </c>
      <c r="E22" s="40">
        <v>15</v>
      </c>
      <c r="F22" s="39" t="s">
        <v>50</v>
      </c>
      <c r="G22" s="99" t="s">
        <v>51</v>
      </c>
      <c r="H22" s="100">
        <v>0</v>
      </c>
      <c r="I22" s="42">
        <v>4</v>
      </c>
      <c r="J22" s="42">
        <v>3.8</v>
      </c>
      <c r="K22" s="42">
        <v>3</v>
      </c>
      <c r="L22" s="42">
        <v>5</v>
      </c>
      <c r="M22" s="42">
        <v>4</v>
      </c>
      <c r="N22" s="101">
        <f t="shared" si="2"/>
        <v>3.2250000000000001</v>
      </c>
      <c r="O22" s="67"/>
      <c r="P22" s="100">
        <v>5</v>
      </c>
      <c r="Q22" s="42">
        <v>5</v>
      </c>
      <c r="R22" s="42">
        <v>0</v>
      </c>
      <c r="S22" s="42">
        <v>5</v>
      </c>
      <c r="T22" s="42">
        <v>0</v>
      </c>
      <c r="U22" s="42">
        <v>3.5</v>
      </c>
      <c r="V22" s="42">
        <v>1</v>
      </c>
      <c r="W22" s="41">
        <f>VLOOKUP(C22,[1]PV_Co!$D$10:$AD$34,27)</f>
        <v>4.1736842105263152</v>
      </c>
      <c r="X22" s="101">
        <f t="shared" si="3"/>
        <v>2.7425263157894735</v>
      </c>
      <c r="Z22" s="102">
        <f>+[1]Ev_01!L20</f>
        <v>3.01</v>
      </c>
      <c r="AA22" s="41">
        <f>+[1]Ev_02!L20</f>
        <v>2.35</v>
      </c>
      <c r="AB22" s="101">
        <f t="shared" si="4"/>
        <v>2.6799999999999997</v>
      </c>
      <c r="AC22" s="6"/>
      <c r="AE22" s="94"/>
    </row>
    <row r="23" spans="1:31" ht="23.25" x14ac:dyDescent="0.35">
      <c r="A23" s="15">
        <v>13</v>
      </c>
      <c r="B23" s="16">
        <v>1000494535</v>
      </c>
      <c r="C23" s="17" t="s">
        <v>52</v>
      </c>
      <c r="D23" s="18">
        <v>2</v>
      </c>
      <c r="E23" s="18">
        <v>16</v>
      </c>
      <c r="F23" s="18" t="s">
        <v>53</v>
      </c>
      <c r="G23" s="89" t="s">
        <v>31</v>
      </c>
      <c r="H23" s="103">
        <v>0</v>
      </c>
      <c r="I23" s="20">
        <v>4.8</v>
      </c>
      <c r="J23" s="20">
        <v>5</v>
      </c>
      <c r="K23" s="20">
        <v>5</v>
      </c>
      <c r="L23" s="20">
        <v>4.5</v>
      </c>
      <c r="M23" s="20">
        <v>5</v>
      </c>
      <c r="N23" s="91">
        <f t="shared" si="2"/>
        <v>3.9437500000000001</v>
      </c>
      <c r="O23" s="67"/>
      <c r="P23" s="103">
        <v>5</v>
      </c>
      <c r="Q23" s="20">
        <v>5</v>
      </c>
      <c r="R23" s="20">
        <v>5</v>
      </c>
      <c r="S23" s="20">
        <v>5</v>
      </c>
      <c r="T23" s="20">
        <v>5</v>
      </c>
      <c r="U23" s="20">
        <v>3.5</v>
      </c>
      <c r="V23" s="20">
        <v>3.8</v>
      </c>
      <c r="W23" s="19">
        <f>VLOOKUP(C23,[1]PV_Co!$D$10:$AD$34,27)</f>
        <v>4.4131578947368419</v>
      </c>
      <c r="X23" s="91">
        <f t="shared" si="3"/>
        <v>4.2367368421052625</v>
      </c>
      <c r="Z23" s="93">
        <f>+[1]Ev_01!L21</f>
        <v>3.59</v>
      </c>
      <c r="AA23" s="19">
        <f>+[1]Ev_02!L21</f>
        <v>3.44</v>
      </c>
      <c r="AB23" s="91">
        <f t="shared" si="4"/>
        <v>3.5149999999999997</v>
      </c>
      <c r="AC23" s="6"/>
      <c r="AE23" s="94"/>
    </row>
    <row r="24" spans="1:31" ht="23.25" x14ac:dyDescent="0.35">
      <c r="A24" s="27">
        <v>14</v>
      </c>
      <c r="B24" s="28">
        <v>1000287452</v>
      </c>
      <c r="C24" s="29" t="s">
        <v>54</v>
      </c>
      <c r="D24" s="30">
        <v>3</v>
      </c>
      <c r="E24" s="30">
        <v>11</v>
      </c>
      <c r="F24" s="30" t="s">
        <v>55</v>
      </c>
      <c r="G24" s="95" t="s">
        <v>56</v>
      </c>
      <c r="H24" s="96">
        <v>0</v>
      </c>
      <c r="I24" s="32">
        <v>4.8</v>
      </c>
      <c r="J24" s="32">
        <v>4</v>
      </c>
      <c r="K24" s="32">
        <v>4.8</v>
      </c>
      <c r="L24" s="32">
        <v>5</v>
      </c>
      <c r="M24" s="32">
        <v>0</v>
      </c>
      <c r="N24" s="97">
        <f t="shared" si="2"/>
        <v>2.9375</v>
      </c>
      <c r="O24" s="67"/>
      <c r="P24" s="96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1">
        <f>VLOOKUP(C24,[1]PV_Co!$D$10:$AD$34,27)</f>
        <v>0</v>
      </c>
      <c r="X24" s="97">
        <f t="shared" si="3"/>
        <v>0</v>
      </c>
      <c r="Z24" s="98">
        <f>+[1]Ev_01!L22</f>
        <v>1.81</v>
      </c>
      <c r="AA24" s="31">
        <f>+[1]Ev_02!L22</f>
        <v>2.4900000000000002</v>
      </c>
      <c r="AB24" s="97">
        <f t="shared" si="4"/>
        <v>2.1500000000000004</v>
      </c>
      <c r="AC24" s="6"/>
      <c r="AE24" s="94"/>
    </row>
    <row r="25" spans="1:31" ht="24" thickBot="1" x14ac:dyDescent="0.4">
      <c r="A25" s="36">
        <v>15</v>
      </c>
      <c r="B25" s="37">
        <v>1016103851</v>
      </c>
      <c r="C25" s="38" t="s">
        <v>57</v>
      </c>
      <c r="D25" s="39">
        <v>3</v>
      </c>
      <c r="E25" s="40">
        <v>12</v>
      </c>
      <c r="F25" s="39" t="s">
        <v>58</v>
      </c>
      <c r="G25" s="99" t="s">
        <v>51</v>
      </c>
      <c r="H25" s="100">
        <v>0</v>
      </c>
      <c r="I25" s="42">
        <v>4.8</v>
      </c>
      <c r="J25" s="42">
        <v>4</v>
      </c>
      <c r="K25" s="42">
        <v>4.8</v>
      </c>
      <c r="L25" s="42">
        <v>4.5</v>
      </c>
      <c r="M25" s="42">
        <v>4.5</v>
      </c>
      <c r="N25" s="101">
        <f t="shared" si="2"/>
        <v>3.6875</v>
      </c>
      <c r="O25" s="67"/>
      <c r="P25" s="100">
        <v>2.5</v>
      </c>
      <c r="Q25" s="42">
        <v>5</v>
      </c>
      <c r="R25" s="42">
        <v>5</v>
      </c>
      <c r="S25" s="42">
        <v>5</v>
      </c>
      <c r="T25" s="42">
        <v>5</v>
      </c>
      <c r="U25" s="42">
        <v>0</v>
      </c>
      <c r="V25" s="42">
        <v>3.2</v>
      </c>
      <c r="W25" s="41">
        <f>VLOOKUP(C25,[1]PV_Co!$D$10:$AD$34,27)</f>
        <v>4.58</v>
      </c>
      <c r="X25" s="101">
        <f t="shared" si="3"/>
        <v>3.7007999999999996</v>
      </c>
      <c r="Z25" s="102">
        <f>+[1]Ev_01!L23</f>
        <v>3.33</v>
      </c>
      <c r="AA25" s="41">
        <f>+[1]Ev_02!L23</f>
        <v>2.98</v>
      </c>
      <c r="AB25" s="101">
        <f t="shared" si="4"/>
        <v>3.1550000000000002</v>
      </c>
      <c r="AC25" s="6"/>
      <c r="AE25" s="94"/>
    </row>
    <row r="26" spans="1:31" ht="23.25" x14ac:dyDescent="0.35">
      <c r="A26" s="15">
        <v>16</v>
      </c>
      <c r="B26" s="16">
        <v>1000273612</v>
      </c>
      <c r="C26" s="17" t="s">
        <v>59</v>
      </c>
      <c r="D26" s="18">
        <v>6</v>
      </c>
      <c r="E26" s="18">
        <v>15</v>
      </c>
      <c r="F26" s="18" t="s">
        <v>60</v>
      </c>
      <c r="G26" s="89" t="s">
        <v>31</v>
      </c>
      <c r="H26" s="103">
        <v>0</v>
      </c>
      <c r="I26" s="20">
        <v>4.8</v>
      </c>
      <c r="J26" s="20">
        <v>4.5</v>
      </c>
      <c r="K26" s="20">
        <v>4.8</v>
      </c>
      <c r="L26" s="20">
        <v>5</v>
      </c>
      <c r="M26" s="20">
        <v>5</v>
      </c>
      <c r="N26" s="91">
        <f t="shared" si="2"/>
        <v>3.9375</v>
      </c>
      <c r="O26" s="67"/>
      <c r="P26" s="103">
        <v>5</v>
      </c>
      <c r="Q26" s="20">
        <v>2.5</v>
      </c>
      <c r="R26" s="20">
        <v>5</v>
      </c>
      <c r="S26" s="20">
        <v>5</v>
      </c>
      <c r="T26" s="20">
        <v>5</v>
      </c>
      <c r="U26" s="20">
        <v>3</v>
      </c>
      <c r="V26" s="20">
        <v>2</v>
      </c>
      <c r="W26" s="19">
        <f>VLOOKUP(C26,[1]PV_Co!$D$10:$AD$34,27)</f>
        <v>4.1414473684210531</v>
      </c>
      <c r="X26" s="91">
        <f t="shared" si="3"/>
        <v>3.3509210526315787</v>
      </c>
      <c r="Z26" s="93">
        <f>+[1]Ev_01!L24</f>
        <v>2.4500000000000002</v>
      </c>
      <c r="AA26" s="19">
        <f>+[1]Ev_02!L24</f>
        <v>1.88</v>
      </c>
      <c r="AB26" s="91">
        <f t="shared" si="4"/>
        <v>2.165</v>
      </c>
      <c r="AC26" s="6"/>
      <c r="AE26" s="94"/>
    </row>
    <row r="27" spans="1:31" ht="23.25" x14ac:dyDescent="0.35">
      <c r="A27" s="27">
        <v>17</v>
      </c>
      <c r="B27" s="28">
        <v>1000589320</v>
      </c>
      <c r="C27" s="29" t="s">
        <v>61</v>
      </c>
      <c r="D27" s="30">
        <v>3</v>
      </c>
      <c r="E27" s="30">
        <v>17</v>
      </c>
      <c r="F27" s="30" t="s">
        <v>62</v>
      </c>
      <c r="G27" s="95" t="s">
        <v>31</v>
      </c>
      <c r="H27" s="96">
        <v>0</v>
      </c>
      <c r="I27" s="32">
        <v>4.8</v>
      </c>
      <c r="J27" s="32">
        <v>4.5</v>
      </c>
      <c r="K27" s="32">
        <v>4.8</v>
      </c>
      <c r="L27" s="32">
        <v>5</v>
      </c>
      <c r="M27" s="32">
        <v>4.2</v>
      </c>
      <c r="N27" s="97">
        <f t="shared" si="2"/>
        <v>3.7875000000000001</v>
      </c>
      <c r="O27" s="67"/>
      <c r="P27" s="96">
        <v>5</v>
      </c>
      <c r="Q27" s="32">
        <v>5</v>
      </c>
      <c r="R27" s="32">
        <v>5</v>
      </c>
      <c r="S27" s="32">
        <v>5</v>
      </c>
      <c r="T27" s="32">
        <v>5</v>
      </c>
      <c r="U27" s="32">
        <v>2</v>
      </c>
      <c r="V27" s="32">
        <v>4</v>
      </c>
      <c r="W27" s="31">
        <f>VLOOKUP(C27,[1]PV_Co!$D$10:$AD$34,27)</f>
        <v>4.379999999999999</v>
      </c>
      <c r="X27" s="97">
        <f t="shared" si="3"/>
        <v>4.1767999999999992</v>
      </c>
      <c r="Z27" s="98">
        <f>+[1]Ev_01!L25</f>
        <v>3.01</v>
      </c>
      <c r="AA27" s="31">
        <f>+[1]Ev_02!L25</f>
        <v>3.75</v>
      </c>
      <c r="AB27" s="97">
        <f t="shared" si="4"/>
        <v>3.38</v>
      </c>
      <c r="AC27" s="6"/>
      <c r="AE27" s="94"/>
    </row>
    <row r="28" spans="1:31" ht="24" thickBot="1" x14ac:dyDescent="0.4">
      <c r="A28" s="36">
        <v>18</v>
      </c>
      <c r="B28" s="37">
        <v>1022926026</v>
      </c>
      <c r="C28" s="38" t="s">
        <v>63</v>
      </c>
      <c r="D28" s="39">
        <v>1</v>
      </c>
      <c r="E28" s="40">
        <v>14</v>
      </c>
      <c r="F28" s="39" t="s">
        <v>64</v>
      </c>
      <c r="G28" s="99" t="s">
        <v>56</v>
      </c>
      <c r="H28" s="100">
        <v>5</v>
      </c>
      <c r="I28" s="42">
        <v>5</v>
      </c>
      <c r="J28" s="42">
        <v>5</v>
      </c>
      <c r="K28" s="42">
        <v>4.8</v>
      </c>
      <c r="L28" s="42">
        <v>4.5</v>
      </c>
      <c r="M28" s="42">
        <v>4.5</v>
      </c>
      <c r="N28" s="101">
        <f t="shared" si="2"/>
        <v>4.7750000000000004</v>
      </c>
      <c r="O28" s="67"/>
      <c r="P28" s="100">
        <v>5</v>
      </c>
      <c r="Q28" s="42">
        <v>5</v>
      </c>
      <c r="R28" s="42">
        <v>5</v>
      </c>
      <c r="S28" s="42">
        <v>5</v>
      </c>
      <c r="T28" s="42">
        <v>0</v>
      </c>
      <c r="U28" s="42">
        <v>0</v>
      </c>
      <c r="V28" s="42">
        <v>3</v>
      </c>
      <c r="W28" s="41">
        <f>VLOOKUP(C28,[1]PV_Co!$D$10:$AD$34,27)</f>
        <v>4.4650375939849614</v>
      </c>
      <c r="X28" s="101">
        <f t="shared" si="3"/>
        <v>3.4874135338345864</v>
      </c>
      <c r="Z28" s="102">
        <f>+[1]Ev_01!L26</f>
        <v>3.13</v>
      </c>
      <c r="AA28" s="41">
        <f>+[1]Ev_02!L26</f>
        <v>3.14</v>
      </c>
      <c r="AB28" s="101">
        <f t="shared" si="4"/>
        <v>3.1349999999999998</v>
      </c>
      <c r="AC28" s="6"/>
      <c r="AE28" s="94"/>
    </row>
    <row r="29" spans="1:31" ht="23.25" x14ac:dyDescent="0.35">
      <c r="A29" s="15">
        <v>19</v>
      </c>
      <c r="B29" s="16">
        <v>1014270623</v>
      </c>
      <c r="C29" s="17" t="s">
        <v>65</v>
      </c>
      <c r="D29" s="18">
        <v>7</v>
      </c>
      <c r="E29" s="18">
        <v>17</v>
      </c>
      <c r="F29" s="18" t="s">
        <v>66</v>
      </c>
      <c r="G29" s="89" t="s">
        <v>28</v>
      </c>
      <c r="H29" s="103">
        <v>0</v>
      </c>
      <c r="I29" s="20">
        <v>4.8</v>
      </c>
      <c r="J29" s="20">
        <v>0</v>
      </c>
      <c r="K29" s="20">
        <v>3</v>
      </c>
      <c r="L29" s="20">
        <v>4.5</v>
      </c>
      <c r="M29" s="20">
        <v>3</v>
      </c>
      <c r="N29" s="91">
        <f t="shared" si="2"/>
        <v>2.5687500000000001</v>
      </c>
      <c r="O29" s="67"/>
      <c r="P29" s="103">
        <v>5</v>
      </c>
      <c r="Q29" s="20">
        <v>5</v>
      </c>
      <c r="R29" s="20">
        <v>0</v>
      </c>
      <c r="S29" s="20">
        <v>0</v>
      </c>
      <c r="T29" s="20">
        <v>0</v>
      </c>
      <c r="U29" s="20">
        <v>0</v>
      </c>
      <c r="V29" s="20">
        <v>2</v>
      </c>
      <c r="W29" s="19">
        <f>VLOOKUP(C29,[1]PV_Co!$D$10:$AD$34,27)</f>
        <v>4.4700404858299594</v>
      </c>
      <c r="X29" s="91">
        <f t="shared" si="3"/>
        <v>2.7292145748987853</v>
      </c>
      <c r="Z29" s="93">
        <f>+[1]Ev_01!L27</f>
        <v>3.06</v>
      </c>
      <c r="AA29" s="19">
        <f>+[1]Ev_02!L27</f>
        <v>2.1800000000000002</v>
      </c>
      <c r="AB29" s="91">
        <f t="shared" si="4"/>
        <v>2.62</v>
      </c>
      <c r="AC29" s="6"/>
      <c r="AE29" s="94"/>
    </row>
    <row r="30" spans="1:31" ht="23.25" x14ac:dyDescent="0.35">
      <c r="A30" s="27">
        <v>20</v>
      </c>
      <c r="B30" s="28">
        <v>1003700008</v>
      </c>
      <c r="C30" s="29" t="s">
        <v>67</v>
      </c>
      <c r="D30" s="30">
        <v>8</v>
      </c>
      <c r="E30" s="30">
        <v>16</v>
      </c>
      <c r="F30" s="30" t="s">
        <v>68</v>
      </c>
      <c r="G30" s="95" t="s">
        <v>31</v>
      </c>
      <c r="H30" s="96">
        <v>0</v>
      </c>
      <c r="I30" s="32">
        <v>4.8</v>
      </c>
      <c r="J30" s="32">
        <v>4.2</v>
      </c>
      <c r="K30" s="32">
        <v>4.3</v>
      </c>
      <c r="L30" s="32">
        <v>4.3</v>
      </c>
      <c r="M30" s="32">
        <v>4.3</v>
      </c>
      <c r="N30" s="97">
        <f t="shared" si="2"/>
        <v>3.5437499999999997</v>
      </c>
      <c r="O30" s="67"/>
      <c r="P30" s="96">
        <v>5</v>
      </c>
      <c r="Q30" s="32">
        <v>5</v>
      </c>
      <c r="R30" s="32">
        <v>5</v>
      </c>
      <c r="S30" s="32">
        <v>5</v>
      </c>
      <c r="T30" s="32">
        <v>5</v>
      </c>
      <c r="U30" s="32">
        <v>2.5</v>
      </c>
      <c r="V30" s="32">
        <v>3</v>
      </c>
      <c r="W30" s="31">
        <f>VLOOKUP(C30,[1]PV_Co!$D$10:$AD$34,27)</f>
        <v>4.1194078947368418</v>
      </c>
      <c r="X30" s="97">
        <f t="shared" si="3"/>
        <v>3.7629868421052635</v>
      </c>
      <c r="Z30" s="98">
        <f>+[1]Ev_01!L28</f>
        <v>3.33</v>
      </c>
      <c r="AA30" s="31">
        <f>+[1]Ev_02!L28</f>
        <v>3.13</v>
      </c>
      <c r="AB30" s="97">
        <f t="shared" si="4"/>
        <v>3.23</v>
      </c>
      <c r="AC30" s="6"/>
      <c r="AE30" s="94"/>
    </row>
    <row r="31" spans="1:31" ht="24" thickBot="1" x14ac:dyDescent="0.4">
      <c r="A31" s="36">
        <v>21</v>
      </c>
      <c r="B31" s="37">
        <v>1058351300</v>
      </c>
      <c r="C31" s="38" t="s">
        <v>69</v>
      </c>
      <c r="D31" s="39">
        <v>8</v>
      </c>
      <c r="E31" s="40">
        <v>16</v>
      </c>
      <c r="F31" s="39" t="s">
        <v>70</v>
      </c>
      <c r="G31" s="99" t="s">
        <v>31</v>
      </c>
      <c r="H31" s="100">
        <v>0</v>
      </c>
      <c r="I31" s="42">
        <v>4.8</v>
      </c>
      <c r="J31" s="42">
        <v>4.5</v>
      </c>
      <c r="K31" s="42">
        <v>4.5</v>
      </c>
      <c r="L31" s="42">
        <v>4.5</v>
      </c>
      <c r="M31" s="42">
        <v>4.5</v>
      </c>
      <c r="N31" s="101">
        <f t="shared" si="2"/>
        <v>3.6937500000000001</v>
      </c>
      <c r="O31" s="67"/>
      <c r="P31" s="100">
        <v>5</v>
      </c>
      <c r="Q31" s="42">
        <v>5</v>
      </c>
      <c r="R31" s="42">
        <v>5</v>
      </c>
      <c r="S31" s="42">
        <v>5</v>
      </c>
      <c r="T31" s="42">
        <v>5</v>
      </c>
      <c r="U31" s="42">
        <v>0</v>
      </c>
      <c r="V31" s="42">
        <v>2</v>
      </c>
      <c r="W31" s="41">
        <f>VLOOKUP(C31,[1]PV_Co!$D$10:$AD$34,27)</f>
        <v>4.5666666666666673</v>
      </c>
      <c r="X31" s="101">
        <f t="shared" si="3"/>
        <v>3.3639999999999999</v>
      </c>
      <c r="Z31" s="102">
        <f>+[1]Ev_01!L29</f>
        <v>3.16</v>
      </c>
      <c r="AA31" s="41">
        <f>+[1]Ev_02!L29</f>
        <v>2.0299999999999998</v>
      </c>
      <c r="AB31" s="101">
        <f t="shared" si="4"/>
        <v>2.5949999999999998</v>
      </c>
      <c r="AC31" s="6"/>
      <c r="AE31" s="94"/>
    </row>
    <row r="32" spans="1:31" ht="23.25" x14ac:dyDescent="0.35">
      <c r="A32" s="15">
        <v>22</v>
      </c>
      <c r="B32" s="16">
        <v>1007271014</v>
      </c>
      <c r="C32" s="17" t="s">
        <v>71</v>
      </c>
      <c r="D32" s="18"/>
      <c r="E32" s="18">
        <v>19</v>
      </c>
      <c r="F32" s="18"/>
      <c r="G32" s="89" t="s">
        <v>31</v>
      </c>
      <c r="H32" s="103">
        <v>0</v>
      </c>
      <c r="I32" s="20">
        <v>0</v>
      </c>
      <c r="J32" s="20">
        <v>0</v>
      </c>
      <c r="K32" s="20">
        <v>0</v>
      </c>
      <c r="L32" s="20">
        <v>5</v>
      </c>
      <c r="M32" s="20">
        <v>0</v>
      </c>
      <c r="N32" s="91">
        <f t="shared" si="2"/>
        <v>0.9375</v>
      </c>
      <c r="O32" s="67"/>
      <c r="P32" s="103">
        <v>5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19">
        <f>VLOOKUP(C32,[1]PV_Co!$D$10:$AD$34,27)</f>
        <v>0</v>
      </c>
      <c r="X32" s="91">
        <f t="shared" si="3"/>
        <v>0.2</v>
      </c>
      <c r="Z32" s="93">
        <f>+[1]Ev_01!L30</f>
        <v>0</v>
      </c>
      <c r="AA32" s="19">
        <f>+[1]Ev_02!L30</f>
        <v>0</v>
      </c>
      <c r="AB32" s="91">
        <f t="shared" si="4"/>
        <v>0</v>
      </c>
      <c r="AC32" s="6"/>
      <c r="AE32" s="94"/>
    </row>
    <row r="33" spans="1:29" ht="23.25" x14ac:dyDescent="0.35">
      <c r="A33" s="27">
        <v>23</v>
      </c>
      <c r="B33" s="28">
        <v>1000332278</v>
      </c>
      <c r="C33" s="29" t="s">
        <v>72</v>
      </c>
      <c r="D33" s="30">
        <v>6</v>
      </c>
      <c r="E33" s="30">
        <v>13</v>
      </c>
      <c r="F33" s="30" t="s">
        <v>73</v>
      </c>
      <c r="G33" s="95" t="s">
        <v>31</v>
      </c>
      <c r="H33" s="96">
        <v>0</v>
      </c>
      <c r="I33" s="32">
        <v>5</v>
      </c>
      <c r="J33" s="32">
        <v>4</v>
      </c>
      <c r="K33" s="32">
        <v>5</v>
      </c>
      <c r="L33" s="32">
        <v>5</v>
      </c>
      <c r="M33" s="32">
        <v>0</v>
      </c>
      <c r="N33" s="97">
        <f t="shared" si="2"/>
        <v>3</v>
      </c>
      <c r="O33" s="67"/>
      <c r="P33" s="96">
        <v>5</v>
      </c>
      <c r="Q33" s="32">
        <v>5</v>
      </c>
      <c r="R33" s="32">
        <v>5</v>
      </c>
      <c r="S33" s="32">
        <v>0</v>
      </c>
      <c r="T33" s="32">
        <v>0</v>
      </c>
      <c r="U33" s="32">
        <v>0</v>
      </c>
      <c r="V33" s="32">
        <v>0</v>
      </c>
      <c r="W33" s="31">
        <f>VLOOKUP(C33,[1]PV_Co!$D$10:$AD$34,27)</f>
        <v>4.5210526315789474</v>
      </c>
      <c r="X33" s="97">
        <f t="shared" si="3"/>
        <v>2.2275789473684213</v>
      </c>
      <c r="Z33" s="98">
        <f>+[1]Ev_01!L31</f>
        <v>1.82</v>
      </c>
      <c r="AA33" s="31">
        <f>+[1]Ev_02!L31</f>
        <v>2.5099999999999998</v>
      </c>
      <c r="AB33" s="97">
        <f t="shared" si="4"/>
        <v>2.165</v>
      </c>
      <c r="AC33" s="6"/>
    </row>
    <row r="34" spans="1:29" ht="24" thickBot="1" x14ac:dyDescent="0.4">
      <c r="A34" s="36">
        <v>24</v>
      </c>
      <c r="B34" s="37">
        <v>1010130225</v>
      </c>
      <c r="C34" s="38" t="s">
        <v>74</v>
      </c>
      <c r="D34" s="39">
        <v>4</v>
      </c>
      <c r="E34" s="39">
        <v>12</v>
      </c>
      <c r="F34" s="39" t="s">
        <v>75</v>
      </c>
      <c r="G34" s="99" t="s">
        <v>51</v>
      </c>
      <c r="H34" s="100">
        <v>5</v>
      </c>
      <c r="I34" s="42">
        <v>5</v>
      </c>
      <c r="J34" s="42">
        <v>4.5</v>
      </c>
      <c r="K34" s="42">
        <v>5</v>
      </c>
      <c r="L34" s="42">
        <v>4.5</v>
      </c>
      <c r="M34" s="42">
        <v>4.3</v>
      </c>
      <c r="N34" s="101">
        <f t="shared" si="2"/>
        <v>4.7125000000000004</v>
      </c>
      <c r="O34" s="67"/>
      <c r="P34" s="100">
        <v>5</v>
      </c>
      <c r="Q34" s="42">
        <v>5</v>
      </c>
      <c r="R34" s="42">
        <v>5</v>
      </c>
      <c r="S34" s="42">
        <v>5</v>
      </c>
      <c r="T34" s="42">
        <v>5</v>
      </c>
      <c r="U34" s="42">
        <v>3.5</v>
      </c>
      <c r="V34" s="42">
        <v>3.8</v>
      </c>
      <c r="W34" s="41">
        <f>VLOOKUP(C34,[1]PV_Co!$D$10:$AD$34,27)</f>
        <v>4.4599999999999991</v>
      </c>
      <c r="X34" s="101">
        <f t="shared" si="3"/>
        <v>4.2535999999999996</v>
      </c>
      <c r="Z34" s="102">
        <f>+[1]Ev_01!L32</f>
        <v>3.5</v>
      </c>
      <c r="AA34" s="41">
        <f>+[1]Ev_02!L32</f>
        <v>2.82</v>
      </c>
      <c r="AB34" s="101">
        <f t="shared" si="4"/>
        <v>3.16</v>
      </c>
      <c r="AC34" s="6"/>
    </row>
    <row r="35" spans="1:29" ht="23.25" x14ac:dyDescent="0.35">
      <c r="A35" s="15">
        <v>25</v>
      </c>
      <c r="B35" s="16">
        <v>1000515893</v>
      </c>
      <c r="C35" s="17" t="s">
        <v>76</v>
      </c>
      <c r="D35" s="18">
        <v>2</v>
      </c>
      <c r="E35" s="30">
        <v>14</v>
      </c>
      <c r="F35" s="18" t="s">
        <v>77</v>
      </c>
      <c r="G35" s="89" t="s">
        <v>78</v>
      </c>
      <c r="H35" s="103">
        <v>5</v>
      </c>
      <c r="I35" s="20">
        <v>4.8</v>
      </c>
      <c r="J35" s="20">
        <v>5</v>
      </c>
      <c r="K35" s="20">
        <v>5</v>
      </c>
      <c r="L35" s="20">
        <v>5</v>
      </c>
      <c r="M35" s="20">
        <v>5</v>
      </c>
      <c r="N35" s="91">
        <f t="shared" si="2"/>
        <v>4.9749999999999996</v>
      </c>
      <c r="O35" s="67"/>
      <c r="P35" s="103">
        <v>5</v>
      </c>
      <c r="Q35" s="20">
        <v>5</v>
      </c>
      <c r="R35" s="20">
        <v>0</v>
      </c>
      <c r="S35" s="20">
        <v>5</v>
      </c>
      <c r="T35" s="20">
        <v>5</v>
      </c>
      <c r="U35" s="20">
        <v>4</v>
      </c>
      <c r="V35" s="20">
        <v>4</v>
      </c>
      <c r="W35" s="19">
        <f>VLOOKUP(C35,[1]PV_Co!$D$10:$AD$34,27)</f>
        <v>4.4312499999999986</v>
      </c>
      <c r="X35" s="91">
        <f t="shared" si="3"/>
        <v>4.1552499999999997</v>
      </c>
      <c r="Z35" s="93">
        <f>+[1]Ev_01!L33</f>
        <v>3.32</v>
      </c>
      <c r="AA35" s="19">
        <f>+[1]Ev_02!L33</f>
        <v>2.82</v>
      </c>
      <c r="AB35" s="91">
        <f t="shared" si="4"/>
        <v>3.07</v>
      </c>
      <c r="AC35" s="6"/>
    </row>
    <row r="36" spans="1:29" ht="23.25" x14ac:dyDescent="0.35">
      <c r="A36" s="27">
        <v>26</v>
      </c>
      <c r="B36" s="28"/>
      <c r="C36" s="29"/>
      <c r="D36" s="30"/>
      <c r="E36" s="30"/>
      <c r="F36" s="30"/>
      <c r="G36" s="95"/>
      <c r="H36" s="96"/>
      <c r="I36" s="32"/>
      <c r="J36" s="32"/>
      <c r="K36" s="32"/>
      <c r="L36" s="32"/>
      <c r="M36" s="32"/>
      <c r="N36" s="97"/>
      <c r="O36" s="67"/>
      <c r="P36" s="96"/>
      <c r="Q36" s="32"/>
      <c r="R36" s="32"/>
      <c r="S36" s="32"/>
      <c r="T36" s="32"/>
      <c r="U36" s="32"/>
      <c r="V36" s="32"/>
      <c r="W36" s="31"/>
      <c r="X36" s="97"/>
      <c r="Z36" s="98"/>
      <c r="AA36" s="31"/>
      <c r="AB36" s="97"/>
      <c r="AC36" s="6"/>
    </row>
    <row r="37" spans="1:29" ht="24" thickBot="1" x14ac:dyDescent="0.4">
      <c r="A37" s="50">
        <v>27</v>
      </c>
      <c r="B37" s="37"/>
      <c r="C37" s="38"/>
      <c r="D37" s="39"/>
      <c r="E37" s="39"/>
      <c r="F37" s="39"/>
      <c r="G37" s="99"/>
      <c r="H37" s="104"/>
      <c r="I37" s="51"/>
      <c r="J37" s="51"/>
      <c r="K37" s="51"/>
      <c r="L37" s="51"/>
      <c r="M37" s="51"/>
      <c r="N37" s="106"/>
      <c r="O37" s="67"/>
      <c r="P37" s="104"/>
      <c r="Q37" s="51"/>
      <c r="R37" s="51"/>
      <c r="S37" s="51"/>
      <c r="T37" s="51"/>
      <c r="U37" s="51"/>
      <c r="V37" s="51"/>
      <c r="W37" s="105"/>
      <c r="X37" s="106"/>
      <c r="Z37" s="107"/>
      <c r="AA37" s="105"/>
      <c r="AB37" s="106"/>
      <c r="AC37" s="6"/>
    </row>
  </sheetData>
  <mergeCells count="4">
    <mergeCell ref="A5:AC5"/>
    <mergeCell ref="H9:N9"/>
    <mergeCell ref="P9:X9"/>
    <mergeCell ref="Z9:AB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0737-5C9E-4033-A211-AA320079AC0C}">
  <dimension ref="B1:R40"/>
  <sheetViews>
    <sheetView topLeftCell="A6" workbookViewId="0">
      <selection activeCell="P11" sqref="P11"/>
    </sheetView>
  </sheetViews>
  <sheetFormatPr baseColWidth="10" defaultRowHeight="15" x14ac:dyDescent="0.25"/>
  <cols>
    <col min="2" max="2" width="4.7109375" customWidth="1"/>
    <col min="3" max="3" width="4.85546875" customWidth="1"/>
    <col min="4" max="4" width="5.85546875" customWidth="1"/>
    <col min="5" max="5" width="2.42578125" customWidth="1"/>
    <col min="6" max="6" width="6.7109375" customWidth="1"/>
    <col min="7" max="7" width="1.7109375" customWidth="1"/>
    <col min="8" max="10" width="6.7109375" customWidth="1"/>
    <col min="11" max="11" width="1.7109375" customWidth="1"/>
    <col min="12" max="16" width="6.7109375" customWidth="1"/>
    <col min="18" max="18" width="40" customWidth="1"/>
  </cols>
  <sheetData>
    <row r="1" spans="2:18" ht="15.75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8" ht="12.75" customHeight="1" x14ac:dyDescent="0.25"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8" ht="15.75" customHeight="1" x14ac:dyDescent="0.25"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8" ht="18" customHeight="1" x14ac:dyDescent="0.25">
      <c r="B4" s="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2:18" ht="23.25" x14ac:dyDescent="0.35">
      <c r="B5" s="5" t="s">
        <v>130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8" ht="23.25" x14ac:dyDescent="0.35"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8" t="s">
        <v>6</v>
      </c>
    </row>
    <row r="7" spans="2:18" ht="39" x14ac:dyDescent="0.35">
      <c r="B7" s="67"/>
      <c r="C7" s="67"/>
      <c r="D7" s="67"/>
      <c r="E7" s="67"/>
      <c r="F7" s="69">
        <v>44994</v>
      </c>
      <c r="G7" s="69"/>
      <c r="H7" s="69">
        <v>45048</v>
      </c>
      <c r="I7" s="69">
        <v>45048</v>
      </c>
      <c r="J7" s="69"/>
      <c r="K7" s="69"/>
      <c r="L7" s="69">
        <v>45055</v>
      </c>
      <c r="M7" s="69">
        <v>45069</v>
      </c>
      <c r="N7" s="69">
        <v>45084</v>
      </c>
      <c r="O7" s="69">
        <v>45085</v>
      </c>
    </row>
    <row r="8" spans="2:18" ht="24" thickBot="1" x14ac:dyDescent="0.4">
      <c r="B8" s="6"/>
      <c r="C8" s="6"/>
      <c r="D8" s="6"/>
      <c r="E8" s="67"/>
      <c r="F8" s="108">
        <v>0.04</v>
      </c>
      <c r="G8" s="69"/>
      <c r="H8" s="70">
        <f>10/15</f>
        <v>0.66666666666666663</v>
      </c>
      <c r="I8" s="70">
        <f>5/15</f>
        <v>0.33333333333333331</v>
      </c>
      <c r="J8" s="71">
        <f>+H8+I8</f>
        <v>1</v>
      </c>
      <c r="K8" s="69"/>
      <c r="L8" s="70">
        <f>3/25</f>
        <v>0.12</v>
      </c>
      <c r="M8" s="70">
        <f>4/25</f>
        <v>0.16</v>
      </c>
      <c r="N8" s="70">
        <f>9/25</f>
        <v>0.36</v>
      </c>
      <c r="O8" s="70">
        <f>9/25</f>
        <v>0.36</v>
      </c>
      <c r="P8" s="70">
        <f>SUM(L8:O8)</f>
        <v>1</v>
      </c>
    </row>
    <row r="9" spans="2:18" ht="24" thickBot="1" x14ac:dyDescent="0.4">
      <c r="B9" s="7" t="s">
        <v>5</v>
      </c>
      <c r="E9" s="67"/>
      <c r="F9" s="109" t="s">
        <v>131</v>
      </c>
      <c r="G9" s="69"/>
      <c r="H9" s="75" t="s">
        <v>17</v>
      </c>
      <c r="I9" s="76"/>
      <c r="J9" s="77"/>
      <c r="K9" s="110"/>
      <c r="L9" s="75" t="s">
        <v>18</v>
      </c>
      <c r="M9" s="76"/>
      <c r="N9" s="76"/>
      <c r="O9" s="76"/>
      <c r="P9" s="77"/>
    </row>
    <row r="10" spans="2:18" ht="83.25" thickBot="1" x14ac:dyDescent="0.4">
      <c r="B10" s="9" t="s">
        <v>7</v>
      </c>
      <c r="C10" s="10" t="s">
        <v>10</v>
      </c>
      <c r="D10" s="111" t="s">
        <v>11</v>
      </c>
      <c r="E10" s="67"/>
      <c r="F10" s="112" t="s">
        <v>132</v>
      </c>
      <c r="G10" s="69"/>
      <c r="H10" s="113" t="s">
        <v>133</v>
      </c>
      <c r="I10" s="83" t="s">
        <v>134</v>
      </c>
      <c r="J10" s="114" t="s">
        <v>135</v>
      </c>
      <c r="K10" s="69"/>
      <c r="L10" s="113" t="s">
        <v>136</v>
      </c>
      <c r="M10" s="83" t="s">
        <v>137</v>
      </c>
      <c r="N10" s="83" t="s">
        <v>138</v>
      </c>
      <c r="O10" s="84" t="s">
        <v>139</v>
      </c>
      <c r="P10" s="115" t="s">
        <v>150</v>
      </c>
    </row>
    <row r="11" spans="2:18" ht="23.25" x14ac:dyDescent="0.35">
      <c r="B11" s="15">
        <v>1</v>
      </c>
      <c r="C11" s="18">
        <v>1</v>
      </c>
      <c r="D11" s="116"/>
      <c r="E11" s="67"/>
      <c r="F11" s="117">
        <v>4.5</v>
      </c>
      <c r="G11" s="69"/>
      <c r="H11" s="103"/>
      <c r="I11" s="20"/>
      <c r="J11" s="91"/>
      <c r="K11" s="69"/>
      <c r="L11" s="103"/>
      <c r="M11" s="20"/>
      <c r="N11" s="20"/>
      <c r="O11" s="20"/>
      <c r="P11" s="91"/>
      <c r="R11" s="94"/>
    </row>
    <row r="12" spans="2:18" ht="23.25" x14ac:dyDescent="0.35">
      <c r="B12" s="27">
        <v>2</v>
      </c>
      <c r="C12" s="30">
        <v>2</v>
      </c>
      <c r="D12" s="118"/>
      <c r="E12" s="67"/>
      <c r="F12" s="119">
        <v>0</v>
      </c>
      <c r="G12" s="69"/>
      <c r="H12" s="96"/>
      <c r="I12" s="32"/>
      <c r="J12" s="97"/>
      <c r="K12" s="69"/>
      <c r="L12" s="96"/>
      <c r="M12" s="32"/>
      <c r="N12" s="32"/>
      <c r="O12" s="32"/>
      <c r="P12" s="97"/>
      <c r="R12" s="94"/>
    </row>
    <row r="13" spans="2:18" ht="24" thickBot="1" x14ac:dyDescent="0.4">
      <c r="B13" s="36">
        <v>3</v>
      </c>
      <c r="C13" s="39">
        <v>3</v>
      </c>
      <c r="D13" s="120"/>
      <c r="E13" s="67"/>
      <c r="F13" s="121">
        <v>4</v>
      </c>
      <c r="G13" s="69"/>
      <c r="H13" s="100"/>
      <c r="I13" s="42"/>
      <c r="J13" s="101"/>
      <c r="K13" s="69"/>
      <c r="L13" s="100"/>
      <c r="M13" s="42"/>
      <c r="N13" s="42"/>
      <c r="O13" s="42"/>
      <c r="P13" s="101"/>
      <c r="R13" s="94"/>
    </row>
    <row r="14" spans="2:18" ht="23.25" x14ac:dyDescent="0.35">
      <c r="B14" s="15">
        <v>4</v>
      </c>
      <c r="C14" s="18">
        <v>4</v>
      </c>
      <c r="D14" s="116"/>
      <c r="E14" s="67"/>
      <c r="F14" s="117">
        <v>4.5</v>
      </c>
      <c r="G14" s="69"/>
      <c r="H14" s="103"/>
      <c r="I14" s="20"/>
      <c r="J14" s="91"/>
      <c r="K14" s="69"/>
      <c r="L14" s="103"/>
      <c r="M14" s="20"/>
      <c r="N14" s="20"/>
      <c r="O14" s="20"/>
      <c r="P14" s="91"/>
      <c r="R14" s="94"/>
    </row>
    <row r="15" spans="2:18" ht="23.25" x14ac:dyDescent="0.35">
      <c r="B15" s="27">
        <v>5</v>
      </c>
      <c r="C15" s="30">
        <v>5</v>
      </c>
      <c r="D15" s="118"/>
      <c r="E15" s="67"/>
      <c r="F15" s="119">
        <v>3.8</v>
      </c>
      <c r="G15" s="69"/>
      <c r="H15" s="96"/>
      <c r="I15" s="32"/>
      <c r="J15" s="97"/>
      <c r="K15" s="69"/>
      <c r="L15" s="96"/>
      <c r="M15" s="32"/>
      <c r="N15" s="32"/>
      <c r="O15" s="32"/>
      <c r="P15" s="97"/>
      <c r="R15" s="94"/>
    </row>
    <row r="16" spans="2:18" ht="24" thickBot="1" x14ac:dyDescent="0.4">
      <c r="B16" s="36">
        <v>6</v>
      </c>
      <c r="C16" s="39">
        <v>6</v>
      </c>
      <c r="D16" s="120"/>
      <c r="E16" s="67"/>
      <c r="F16" s="121">
        <v>4</v>
      </c>
      <c r="G16" s="69"/>
      <c r="H16" s="100"/>
      <c r="I16" s="42"/>
      <c r="J16" s="101"/>
      <c r="K16" s="69"/>
      <c r="L16" s="100"/>
      <c r="M16" s="42"/>
      <c r="N16" s="42"/>
      <c r="O16" s="42"/>
      <c r="P16" s="101"/>
      <c r="R16" s="94"/>
    </row>
    <row r="17" spans="2:18" ht="23.25" x14ac:dyDescent="0.35">
      <c r="B17" s="15">
        <v>7</v>
      </c>
      <c r="C17" s="18">
        <v>7</v>
      </c>
      <c r="D17" s="116"/>
      <c r="E17" s="67"/>
      <c r="F17" s="117">
        <v>4</v>
      </c>
      <c r="G17" s="69"/>
      <c r="H17" s="103"/>
      <c r="I17" s="20"/>
      <c r="J17" s="91"/>
      <c r="K17" s="69"/>
      <c r="L17" s="103"/>
      <c r="M17" s="20"/>
      <c r="N17" s="20"/>
      <c r="O17" s="20"/>
      <c r="P17" s="91"/>
      <c r="R17" s="94"/>
    </row>
    <row r="18" spans="2:18" ht="23.25" x14ac:dyDescent="0.35">
      <c r="B18" s="27">
        <v>8</v>
      </c>
      <c r="C18" s="30">
        <v>8</v>
      </c>
      <c r="D18" s="118"/>
      <c r="E18" s="67"/>
      <c r="F18" s="119">
        <v>3.8</v>
      </c>
      <c r="G18" s="69"/>
      <c r="H18" s="96"/>
      <c r="I18" s="32"/>
      <c r="J18" s="97"/>
      <c r="K18" s="69"/>
      <c r="L18" s="96"/>
      <c r="M18" s="32"/>
      <c r="N18" s="32"/>
      <c r="O18" s="32"/>
      <c r="P18" s="97"/>
      <c r="R18" s="94"/>
    </row>
    <row r="19" spans="2:18" ht="24" thickBot="1" x14ac:dyDescent="0.4">
      <c r="B19" s="50">
        <v>9</v>
      </c>
      <c r="C19" s="39">
        <v>9</v>
      </c>
      <c r="D19" s="120"/>
      <c r="E19" s="67"/>
      <c r="F19" s="122">
        <v>0</v>
      </c>
      <c r="G19" s="69"/>
      <c r="H19" s="104"/>
      <c r="I19" s="42"/>
      <c r="J19" s="101"/>
      <c r="K19" s="69"/>
      <c r="L19" s="100"/>
      <c r="M19" s="42"/>
      <c r="N19" s="42"/>
      <c r="O19" s="42"/>
      <c r="P19" s="101"/>
      <c r="R19" s="94"/>
    </row>
    <row r="20" spans="2:18" ht="23.25" x14ac:dyDescent="0.35">
      <c r="B20" s="55">
        <v>10</v>
      </c>
      <c r="C20" s="18"/>
      <c r="D20" s="116">
        <v>11</v>
      </c>
      <c r="E20" s="67"/>
      <c r="F20" s="123"/>
      <c r="G20" s="69"/>
      <c r="H20" s="90">
        <v>3</v>
      </c>
      <c r="I20" s="20">
        <v>4.5</v>
      </c>
      <c r="J20" s="91">
        <f t="shared" ref="J20:J28" si="0">SUMPRODUCT($H$8:$I$8,H20:I20)</f>
        <v>3.5</v>
      </c>
      <c r="K20" s="69"/>
      <c r="L20" s="103">
        <v>4</v>
      </c>
      <c r="M20" s="20">
        <v>0</v>
      </c>
      <c r="N20" s="20">
        <v>0</v>
      </c>
      <c r="O20" s="20">
        <f>HLOOKUP(D20,[1]DD_CO_Eq!$E$5:$M$16,12)</f>
        <v>0</v>
      </c>
      <c r="P20" s="91">
        <f t="shared" ref="P20:P28" si="1">SUMPRODUCT($L$8:$O$8,L20:O20)</f>
        <v>0.48</v>
      </c>
      <c r="R20" s="94"/>
    </row>
    <row r="21" spans="2:18" ht="23.25" x14ac:dyDescent="0.35">
      <c r="B21" s="27">
        <v>11</v>
      </c>
      <c r="C21" s="30"/>
      <c r="D21" s="118">
        <v>12</v>
      </c>
      <c r="E21" s="67"/>
      <c r="F21" s="119"/>
      <c r="G21" s="69"/>
      <c r="H21" s="96">
        <v>0</v>
      </c>
      <c r="I21" s="32">
        <v>4</v>
      </c>
      <c r="J21" s="97">
        <f t="shared" si="0"/>
        <v>1.3333333333333333</v>
      </c>
      <c r="K21" s="69"/>
      <c r="L21" s="96">
        <v>0</v>
      </c>
      <c r="M21" s="32">
        <v>0</v>
      </c>
      <c r="N21" s="32">
        <v>5</v>
      </c>
      <c r="O21" s="32">
        <f>HLOOKUP(D21,[1]DD_CO_Eq!$E$5:$M$16,12)</f>
        <v>4.3400000000000007</v>
      </c>
      <c r="P21" s="97">
        <f t="shared" si="1"/>
        <v>3.3624000000000001</v>
      </c>
      <c r="R21" s="94"/>
    </row>
    <row r="22" spans="2:18" ht="24" thickBot="1" x14ac:dyDescent="0.4">
      <c r="B22" s="36">
        <v>12</v>
      </c>
      <c r="C22" s="39"/>
      <c r="D22" s="124">
        <v>13</v>
      </c>
      <c r="E22" s="67"/>
      <c r="F22" s="121"/>
      <c r="G22" s="69"/>
      <c r="H22" s="100">
        <v>0</v>
      </c>
      <c r="I22" s="42">
        <v>4.5</v>
      </c>
      <c r="J22" s="101">
        <f t="shared" si="0"/>
        <v>1.5</v>
      </c>
      <c r="K22" s="69"/>
      <c r="L22" s="100">
        <v>4.8</v>
      </c>
      <c r="M22" s="42">
        <v>0</v>
      </c>
      <c r="N22" s="42">
        <v>0</v>
      </c>
      <c r="O22" s="42">
        <f>HLOOKUP(D22,[1]DD_CO_Eq!$E$5:$M$16,12)</f>
        <v>4.34</v>
      </c>
      <c r="P22" s="101">
        <f t="shared" si="1"/>
        <v>2.1383999999999999</v>
      </c>
      <c r="R22" s="94"/>
    </row>
    <row r="23" spans="2:18" ht="23.25" x14ac:dyDescent="0.35">
      <c r="B23" s="15">
        <v>13</v>
      </c>
      <c r="C23" s="18"/>
      <c r="D23" s="116">
        <v>14</v>
      </c>
      <c r="E23" s="67"/>
      <c r="F23" s="117"/>
      <c r="G23" s="69"/>
      <c r="H23" s="103">
        <v>0</v>
      </c>
      <c r="I23" s="20">
        <v>0</v>
      </c>
      <c r="J23" s="91">
        <f t="shared" si="0"/>
        <v>0</v>
      </c>
      <c r="K23" s="69"/>
      <c r="L23" s="103">
        <v>4.8</v>
      </c>
      <c r="M23" s="20">
        <v>5</v>
      </c>
      <c r="N23" s="20">
        <v>5</v>
      </c>
      <c r="O23" s="20">
        <f>HLOOKUP(D23,[1]DD_CO_Eq!$E$5:$M$16,12)</f>
        <v>4.68</v>
      </c>
      <c r="P23" s="91">
        <f t="shared" si="1"/>
        <v>4.8607999999999993</v>
      </c>
      <c r="R23" s="94"/>
    </row>
    <row r="24" spans="2:18" ht="23.25" x14ac:dyDescent="0.35">
      <c r="B24" s="27">
        <v>14</v>
      </c>
      <c r="C24" s="30"/>
      <c r="D24" s="118">
        <v>15</v>
      </c>
      <c r="E24" s="67"/>
      <c r="F24" s="119"/>
      <c r="G24" s="69"/>
      <c r="H24" s="96">
        <v>0</v>
      </c>
      <c r="I24" s="32">
        <v>0</v>
      </c>
      <c r="J24" s="97">
        <f t="shared" si="0"/>
        <v>0</v>
      </c>
      <c r="K24" s="69"/>
      <c r="L24" s="96">
        <v>4.8</v>
      </c>
      <c r="M24" s="32">
        <v>4</v>
      </c>
      <c r="N24" s="32">
        <v>3.5</v>
      </c>
      <c r="O24" s="32">
        <f>HLOOKUP(D24,[1]DD_CO_Eq!$E$5:$M$16,12)</f>
        <v>0</v>
      </c>
      <c r="P24" s="97">
        <f t="shared" si="1"/>
        <v>2.476</v>
      </c>
      <c r="R24" s="94"/>
    </row>
    <row r="25" spans="2:18" ht="24" thickBot="1" x14ac:dyDescent="0.4">
      <c r="B25" s="36">
        <v>15</v>
      </c>
      <c r="C25" s="39"/>
      <c r="D25" s="124">
        <v>16</v>
      </c>
      <c r="E25" s="67"/>
      <c r="F25" s="121"/>
      <c r="G25" s="69"/>
      <c r="H25" s="100">
        <v>4.5</v>
      </c>
      <c r="I25" s="42">
        <v>4</v>
      </c>
      <c r="J25" s="101">
        <f t="shared" si="0"/>
        <v>4.333333333333333</v>
      </c>
      <c r="K25" s="69"/>
      <c r="L25" s="100">
        <v>5</v>
      </c>
      <c r="M25" s="42">
        <v>5</v>
      </c>
      <c r="N25" s="42">
        <v>3.8</v>
      </c>
      <c r="O25" s="42">
        <f>HLOOKUP(D25,[1]DD_CO_Eq!$E$5:$M$16,12)</f>
        <v>4.05</v>
      </c>
      <c r="P25" s="101">
        <f t="shared" si="1"/>
        <v>4.226</v>
      </c>
      <c r="R25" s="94"/>
    </row>
    <row r="26" spans="2:18" ht="23.25" x14ac:dyDescent="0.35">
      <c r="B26" s="15">
        <v>16</v>
      </c>
      <c r="C26" s="18"/>
      <c r="D26" s="116">
        <v>17</v>
      </c>
      <c r="E26" s="67"/>
      <c r="F26" s="117"/>
      <c r="G26" s="69"/>
      <c r="H26" s="103">
        <v>3</v>
      </c>
      <c r="I26" s="20">
        <v>4</v>
      </c>
      <c r="J26" s="91">
        <f t="shared" si="0"/>
        <v>3.333333333333333</v>
      </c>
      <c r="K26" s="69"/>
      <c r="L26" s="103">
        <v>4.8</v>
      </c>
      <c r="M26" s="20">
        <v>4</v>
      </c>
      <c r="N26" s="20">
        <v>3.8</v>
      </c>
      <c r="O26" s="20">
        <f>HLOOKUP(D26,[1]DD_CO_Eq!$E$5:$M$16,12)</f>
        <v>3.95</v>
      </c>
      <c r="P26" s="91">
        <f t="shared" si="1"/>
        <v>4.0059999999999993</v>
      </c>
      <c r="R26" s="94"/>
    </row>
    <row r="27" spans="2:18" ht="23.25" x14ac:dyDescent="0.35">
      <c r="B27" s="27">
        <v>17</v>
      </c>
      <c r="C27" s="30"/>
      <c r="D27" s="118">
        <v>18</v>
      </c>
      <c r="E27" s="67"/>
      <c r="F27" s="119"/>
      <c r="G27" s="69"/>
      <c r="H27" s="96">
        <v>0</v>
      </c>
      <c r="I27" s="32">
        <v>0</v>
      </c>
      <c r="J27" s="97">
        <f t="shared" si="0"/>
        <v>0</v>
      </c>
      <c r="K27" s="69"/>
      <c r="L27" s="96">
        <v>0</v>
      </c>
      <c r="M27" s="32">
        <v>0</v>
      </c>
      <c r="N27" s="32">
        <v>0</v>
      </c>
      <c r="O27" s="32">
        <f>HLOOKUP(D27,[1]DD_CO_Eq!$E$5:$M$16,12)</f>
        <v>0</v>
      </c>
      <c r="P27" s="97">
        <f t="shared" si="1"/>
        <v>0</v>
      </c>
      <c r="R27" s="94"/>
    </row>
    <row r="28" spans="2:18" ht="24" thickBot="1" x14ac:dyDescent="0.4">
      <c r="B28" s="50">
        <v>18</v>
      </c>
      <c r="C28" s="39"/>
      <c r="D28" s="124">
        <v>19</v>
      </c>
      <c r="E28" s="67"/>
      <c r="F28" s="122"/>
      <c r="G28" s="69"/>
      <c r="H28" s="104">
        <v>4</v>
      </c>
      <c r="I28" s="51">
        <v>4.5</v>
      </c>
      <c r="J28" s="106">
        <f t="shared" si="0"/>
        <v>4.1666666666666661</v>
      </c>
      <c r="K28" s="69"/>
      <c r="L28" s="104">
        <v>4.8</v>
      </c>
      <c r="M28" s="51">
        <v>4</v>
      </c>
      <c r="N28" s="51">
        <v>5</v>
      </c>
      <c r="O28" s="51">
        <f>HLOOKUP(D28,[1]DD_CO_Eq!$E$5:$M$16,12)</f>
        <v>0</v>
      </c>
      <c r="P28" s="106">
        <f t="shared" si="1"/>
        <v>3.016</v>
      </c>
      <c r="R28" s="94"/>
    </row>
    <row r="29" spans="2:18" ht="23.25" x14ac:dyDescent="0.35">
      <c r="E29" s="67"/>
      <c r="G29" s="69"/>
      <c r="K29" s="69"/>
    </row>
    <row r="30" spans="2:18" ht="23.25" x14ac:dyDescent="0.35">
      <c r="E30" s="67"/>
      <c r="K30" s="69"/>
    </row>
    <row r="31" spans="2:18" ht="23.25" x14ac:dyDescent="0.35">
      <c r="E31" s="67"/>
      <c r="K31" s="69"/>
    </row>
    <row r="32" spans="2:18" ht="23.25" x14ac:dyDescent="0.35">
      <c r="E32" s="67"/>
      <c r="K32" s="69"/>
    </row>
    <row r="33" spans="5:16" ht="23.25" x14ac:dyDescent="0.35">
      <c r="E33" s="67"/>
    </row>
    <row r="34" spans="5:16" ht="23.25" x14ac:dyDescent="0.35">
      <c r="E34" s="67"/>
    </row>
    <row r="35" spans="5:16" ht="23.25" x14ac:dyDescent="0.35">
      <c r="E35" s="67"/>
    </row>
    <row r="36" spans="5:16" ht="23.25" x14ac:dyDescent="0.35">
      <c r="E36" s="67"/>
    </row>
    <row r="37" spans="5:16" ht="23.25" x14ac:dyDescent="0.35">
      <c r="E37" s="67"/>
    </row>
    <row r="38" spans="5:16" ht="24" thickBot="1" x14ac:dyDescent="0.4">
      <c r="E38" s="67"/>
      <c r="P38" s="54" t="s">
        <v>79</v>
      </c>
    </row>
    <row r="39" spans="5:16" ht="23.25" x14ac:dyDescent="0.35">
      <c r="E39" s="67"/>
      <c r="P39" s="35" t="s">
        <v>80</v>
      </c>
    </row>
    <row r="40" spans="5:16" ht="24" thickBot="1" x14ac:dyDescent="0.4">
      <c r="E40" s="67"/>
      <c r="P40" s="65" t="s">
        <v>81</v>
      </c>
    </row>
  </sheetData>
  <mergeCells count="3">
    <mergeCell ref="B5:P5"/>
    <mergeCell ref="H9:J9"/>
    <mergeCell ref="L9:P9"/>
  </mergeCells>
  <hyperlinks>
    <hyperlink ref="P40" r:id="rId1" xr:uid="{C83D882D-B4BA-446D-84FC-42836B259B03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1542-17F3-4023-BF72-76246742C6B6}">
  <dimension ref="A1:U48"/>
  <sheetViews>
    <sheetView workbookViewId="0">
      <selection sqref="A1:U5"/>
    </sheetView>
  </sheetViews>
  <sheetFormatPr baseColWidth="10" defaultRowHeight="15" x14ac:dyDescent="0.25"/>
  <cols>
    <col min="1" max="1" width="4.7109375" customWidth="1"/>
    <col min="2" max="2" width="13.7109375" customWidth="1"/>
    <col min="3" max="3" width="34.85546875" bestFit="1" customWidth="1"/>
    <col min="4" max="4" width="4.85546875" customWidth="1"/>
    <col min="5" max="5" width="5.85546875" customWidth="1"/>
    <col min="6" max="6" width="15.85546875" customWidth="1"/>
    <col min="7" max="7" width="15.42578125" customWidth="1"/>
    <col min="8" max="15" width="6.7109375" customWidth="1"/>
    <col min="16" max="16" width="4.7109375" customWidth="1"/>
    <col min="17" max="17" width="1.7109375" customWidth="1"/>
    <col min="18" max="18" width="7.42578125" customWidth="1"/>
    <col min="19" max="19" width="5.85546875" customWidth="1"/>
    <col min="20" max="20" width="1.7109375" customWidth="1"/>
    <col min="21" max="21" width="27.42578125" customWidth="1"/>
  </cols>
  <sheetData>
    <row r="1" spans="1:21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8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spans="1:21" ht="23.25" x14ac:dyDescent="0.35">
      <c r="A5" s="125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/>
    </row>
    <row r="6" spans="1:21" ht="15.75" x14ac:dyDescent="0.25">
      <c r="A6" s="6"/>
      <c r="B6" s="6"/>
      <c r="C6" s="6"/>
      <c r="D6" s="6"/>
      <c r="E6" s="6"/>
      <c r="F6" s="6"/>
      <c r="G6" s="6"/>
    </row>
    <row r="7" spans="1:21" ht="15.75" thickBot="1" x14ac:dyDescent="0.3">
      <c r="A7" s="7" t="s">
        <v>5</v>
      </c>
      <c r="H7">
        <v>0.16</v>
      </c>
      <c r="I7">
        <v>0.04</v>
      </c>
      <c r="J7">
        <v>0.25</v>
      </c>
      <c r="K7">
        <v>0.15</v>
      </c>
      <c r="L7">
        <v>0.25</v>
      </c>
      <c r="M7">
        <v>0.15</v>
      </c>
      <c r="N7">
        <v>0.1</v>
      </c>
      <c r="O7">
        <v>0.1</v>
      </c>
      <c r="R7">
        <f>SUM(H7:O7)</f>
        <v>1.2000000000000002</v>
      </c>
      <c r="S7">
        <v>1</v>
      </c>
      <c r="U7" s="8" t="s">
        <v>6</v>
      </c>
    </row>
    <row r="8" spans="1:21" ht="24" customHeight="1" thickBot="1" x14ac:dyDescent="0.3">
      <c r="A8" s="9" t="s">
        <v>7</v>
      </c>
      <c r="B8" s="10" t="s">
        <v>8</v>
      </c>
      <c r="C8" s="10" t="s">
        <v>9</v>
      </c>
      <c r="D8" s="10" t="s">
        <v>10</v>
      </c>
      <c r="E8" s="10" t="s">
        <v>11</v>
      </c>
      <c r="F8" s="11" t="s">
        <v>12</v>
      </c>
      <c r="G8" s="11" t="s">
        <v>13</v>
      </c>
      <c r="H8" s="12" t="s">
        <v>14</v>
      </c>
      <c r="I8" s="12" t="s">
        <v>15</v>
      </c>
      <c r="J8" s="12" t="s">
        <v>16</v>
      </c>
      <c r="K8" s="12" t="s">
        <v>17</v>
      </c>
      <c r="L8" s="12" t="s">
        <v>18</v>
      </c>
      <c r="M8" s="12" t="s">
        <v>19</v>
      </c>
      <c r="N8" s="12" t="s">
        <v>20</v>
      </c>
      <c r="O8" s="12" t="s">
        <v>21</v>
      </c>
      <c r="P8" s="11"/>
      <c r="Q8" s="11"/>
      <c r="R8" s="11"/>
      <c r="S8" s="68" t="s">
        <v>107</v>
      </c>
      <c r="T8" s="13"/>
      <c r="U8" s="14" t="s">
        <v>22</v>
      </c>
    </row>
    <row r="9" spans="1:21" ht="21" customHeight="1" x14ac:dyDescent="0.25">
      <c r="A9" s="15">
        <v>1</v>
      </c>
      <c r="B9" s="16">
        <v>1019119415</v>
      </c>
      <c r="C9" s="17" t="s">
        <v>23</v>
      </c>
      <c r="D9" s="18">
        <v>1</v>
      </c>
      <c r="E9" s="18">
        <v>14</v>
      </c>
      <c r="F9" s="18" t="s">
        <v>24</v>
      </c>
      <c r="G9" s="16" t="s">
        <v>25</v>
      </c>
      <c r="H9" s="19">
        <v>3.5437500000000002</v>
      </c>
      <c r="I9" s="20">
        <v>4.5</v>
      </c>
      <c r="J9" s="21">
        <v>1</v>
      </c>
      <c r="K9" s="19">
        <v>0</v>
      </c>
      <c r="L9" s="19">
        <v>4.8607999999999993</v>
      </c>
      <c r="M9" s="19">
        <v>1.17</v>
      </c>
      <c r="N9" s="20">
        <v>0</v>
      </c>
      <c r="O9" s="20"/>
      <c r="P9" s="18"/>
      <c r="Q9" s="18"/>
      <c r="R9" s="22">
        <v>2.3877000000000002</v>
      </c>
      <c r="S9" s="24">
        <v>2.4</v>
      </c>
      <c r="T9" s="25">
        <v>0</v>
      </c>
      <c r="U9" s="26" t="s">
        <v>82</v>
      </c>
    </row>
    <row r="10" spans="1:21" ht="21" customHeight="1" x14ac:dyDescent="0.25">
      <c r="A10" s="27">
        <v>2</v>
      </c>
      <c r="B10" s="28">
        <v>1233507772</v>
      </c>
      <c r="C10" s="29" t="s">
        <v>26</v>
      </c>
      <c r="D10" s="30">
        <v>5</v>
      </c>
      <c r="E10" s="30">
        <v>19</v>
      </c>
      <c r="F10" s="30" t="s">
        <v>27</v>
      </c>
      <c r="G10" s="28" t="s">
        <v>28</v>
      </c>
      <c r="H10" s="31">
        <v>3.4312499999999999</v>
      </c>
      <c r="I10" s="32">
        <v>3.8</v>
      </c>
      <c r="J10" s="31">
        <v>3.7776842105263153</v>
      </c>
      <c r="K10" s="31">
        <v>4.1666666666666661</v>
      </c>
      <c r="L10" s="31">
        <v>3.016</v>
      </c>
      <c r="M10" s="31">
        <v>1.25</v>
      </c>
      <c r="N10" s="32">
        <v>4.7</v>
      </c>
      <c r="O10" s="32"/>
      <c r="P10" s="30"/>
      <c r="Q10" s="30"/>
      <c r="R10" s="33">
        <v>3.6819210526315791</v>
      </c>
      <c r="S10" s="34">
        <v>3.7</v>
      </c>
      <c r="T10" s="25">
        <v>1</v>
      </c>
      <c r="U10" s="35" t="s">
        <v>83</v>
      </c>
    </row>
    <row r="11" spans="1:21" ht="21" customHeight="1" thickBot="1" x14ac:dyDescent="0.3">
      <c r="A11" s="36">
        <v>3</v>
      </c>
      <c r="B11" s="37">
        <v>1000288668</v>
      </c>
      <c r="C11" s="38" t="s">
        <v>29</v>
      </c>
      <c r="D11" s="39">
        <v>1</v>
      </c>
      <c r="E11" s="40">
        <v>19</v>
      </c>
      <c r="F11" s="39" t="s">
        <v>30</v>
      </c>
      <c r="G11" s="37" t="s">
        <v>31</v>
      </c>
      <c r="H11" s="41">
        <v>0.9375</v>
      </c>
      <c r="I11" s="42">
        <v>4.5</v>
      </c>
      <c r="J11" s="41">
        <v>1.5334105263157898</v>
      </c>
      <c r="K11" s="41">
        <v>4.1666666666666661</v>
      </c>
      <c r="L11" s="41">
        <v>3.016</v>
      </c>
      <c r="M11" s="41">
        <v>2.15</v>
      </c>
      <c r="N11" s="42">
        <v>2.8</v>
      </c>
      <c r="O11" s="42"/>
      <c r="P11" s="40"/>
      <c r="Q11" s="40"/>
      <c r="R11" s="43">
        <v>2.6948526315789469</v>
      </c>
      <c r="S11" s="66">
        <v>2.7</v>
      </c>
      <c r="T11" s="25">
        <v>1</v>
      </c>
      <c r="U11" s="44" t="s">
        <v>84</v>
      </c>
    </row>
    <row r="12" spans="1:21" ht="21" customHeight="1" x14ac:dyDescent="0.25">
      <c r="A12" s="15">
        <v>4</v>
      </c>
      <c r="B12" s="16">
        <v>1026298592</v>
      </c>
      <c r="C12" s="17" t="s">
        <v>32</v>
      </c>
      <c r="D12" s="18">
        <v>7</v>
      </c>
      <c r="E12" s="18">
        <v>12</v>
      </c>
      <c r="F12" s="18" t="s">
        <v>33</v>
      </c>
      <c r="G12" s="16" t="s">
        <v>28</v>
      </c>
      <c r="H12" s="19">
        <v>3.6625000000000001</v>
      </c>
      <c r="I12" s="20">
        <v>4</v>
      </c>
      <c r="J12" s="19">
        <v>2.9381184210526317</v>
      </c>
      <c r="K12" s="19">
        <v>1.3333333333333333</v>
      </c>
      <c r="L12" s="19">
        <v>3.3624000000000001</v>
      </c>
      <c r="M12" s="19">
        <v>3.3499999999999996</v>
      </c>
      <c r="N12" s="20">
        <v>1.9</v>
      </c>
      <c r="O12" s="20">
        <v>4</v>
      </c>
      <c r="P12" s="18"/>
      <c r="Q12" s="45"/>
      <c r="R12" s="22">
        <v>3.6136296052631578</v>
      </c>
      <c r="S12" s="46">
        <v>3.6</v>
      </c>
      <c r="T12" s="25">
        <v>1</v>
      </c>
      <c r="U12" s="26" t="s">
        <v>85</v>
      </c>
    </row>
    <row r="13" spans="1:21" ht="21" customHeight="1" x14ac:dyDescent="0.25">
      <c r="A13" s="27">
        <v>5</v>
      </c>
      <c r="B13" s="28">
        <v>1052314136</v>
      </c>
      <c r="C13" s="29" t="s">
        <v>34</v>
      </c>
      <c r="D13" s="30">
        <v>4</v>
      </c>
      <c r="E13" s="30">
        <v>19</v>
      </c>
      <c r="F13" s="30" t="s">
        <v>35</v>
      </c>
      <c r="G13" s="28" t="s">
        <v>31</v>
      </c>
      <c r="H13" s="31">
        <v>3.0625</v>
      </c>
      <c r="I13" s="32">
        <v>4.5</v>
      </c>
      <c r="J13" s="47">
        <v>0.30000000000000004</v>
      </c>
      <c r="K13" s="31">
        <v>4.1666666666666661</v>
      </c>
      <c r="L13" s="31">
        <v>3.016</v>
      </c>
      <c r="M13" s="31">
        <v>1.2749999999999999</v>
      </c>
      <c r="N13" s="32">
        <v>0</v>
      </c>
      <c r="O13" s="32"/>
      <c r="P13" s="30"/>
      <c r="Q13" s="30"/>
      <c r="R13" s="33">
        <v>2.3152499999999998</v>
      </c>
      <c r="S13" s="49">
        <v>2.2999999999999998</v>
      </c>
      <c r="T13" s="25">
        <v>0</v>
      </c>
      <c r="U13" s="35" t="s">
        <v>86</v>
      </c>
    </row>
    <row r="14" spans="1:21" ht="21" customHeight="1" thickBot="1" x14ac:dyDescent="0.3">
      <c r="A14" s="36">
        <v>6</v>
      </c>
      <c r="B14" s="37">
        <v>1062085362</v>
      </c>
      <c r="C14" s="38" t="s">
        <v>36</v>
      </c>
      <c r="D14" s="39">
        <v>7</v>
      </c>
      <c r="E14" s="40">
        <v>15</v>
      </c>
      <c r="F14" s="39" t="s">
        <v>37</v>
      </c>
      <c r="G14" s="37" t="s">
        <v>38</v>
      </c>
      <c r="H14" s="41">
        <v>3.9125000000000001</v>
      </c>
      <c r="I14" s="42">
        <v>4</v>
      </c>
      <c r="J14" s="41">
        <v>3.6781263157894735</v>
      </c>
      <c r="K14" s="41">
        <v>0</v>
      </c>
      <c r="L14" s="41">
        <v>2.476</v>
      </c>
      <c r="M14" s="41">
        <v>3.16</v>
      </c>
      <c r="N14" s="42">
        <v>1.9</v>
      </c>
      <c r="O14" s="42"/>
      <c r="P14" s="40"/>
      <c r="Q14" s="40"/>
      <c r="R14" s="43">
        <v>2.9885315789473688</v>
      </c>
      <c r="S14" s="60">
        <v>3</v>
      </c>
      <c r="T14" s="25">
        <v>1</v>
      </c>
      <c r="U14" s="44" t="s">
        <v>87</v>
      </c>
    </row>
    <row r="15" spans="1:21" ht="21" customHeight="1" x14ac:dyDescent="0.25">
      <c r="A15" s="15">
        <v>7</v>
      </c>
      <c r="B15" s="16">
        <v>1014302042</v>
      </c>
      <c r="C15" s="17" t="s">
        <v>39</v>
      </c>
      <c r="D15" s="18">
        <v>5</v>
      </c>
      <c r="E15" s="18">
        <v>19</v>
      </c>
      <c r="F15" s="18" t="s">
        <v>40</v>
      </c>
      <c r="G15" s="16" t="s">
        <v>31</v>
      </c>
      <c r="H15" s="19">
        <v>2.9874999999999998</v>
      </c>
      <c r="I15" s="20">
        <v>3.8</v>
      </c>
      <c r="J15" s="21">
        <v>0.2</v>
      </c>
      <c r="K15" s="19">
        <v>4.1666666666666661</v>
      </c>
      <c r="L15" s="19">
        <v>3.016</v>
      </c>
      <c r="M15" s="19">
        <v>0.33</v>
      </c>
      <c r="N15" s="20">
        <v>0</v>
      </c>
      <c r="O15" s="20"/>
      <c r="P15" s="18"/>
      <c r="Q15" s="18"/>
      <c r="R15" s="22">
        <v>2.1085000000000003</v>
      </c>
      <c r="S15" s="24">
        <v>2.1</v>
      </c>
      <c r="T15" s="25">
        <v>0</v>
      </c>
      <c r="U15" s="26" t="s">
        <v>88</v>
      </c>
    </row>
    <row r="16" spans="1:21" ht="21" customHeight="1" x14ac:dyDescent="0.25">
      <c r="A16" s="27">
        <v>8</v>
      </c>
      <c r="B16" s="28">
        <v>1022447156</v>
      </c>
      <c r="C16" s="29" t="s">
        <v>41</v>
      </c>
      <c r="D16" s="30">
        <v>4</v>
      </c>
      <c r="E16" s="30">
        <v>19</v>
      </c>
      <c r="F16" s="30" t="s">
        <v>42</v>
      </c>
      <c r="G16" s="28" t="s">
        <v>43</v>
      </c>
      <c r="H16" s="31">
        <v>4.0875000000000004</v>
      </c>
      <c r="I16" s="32">
        <v>4.5</v>
      </c>
      <c r="J16" s="31">
        <v>3.5755657894736839</v>
      </c>
      <c r="K16" s="31">
        <v>4.1666666666666661</v>
      </c>
      <c r="L16" s="31">
        <v>3.016</v>
      </c>
      <c r="M16" s="31">
        <v>2.4350000000000001</v>
      </c>
      <c r="N16" s="32">
        <v>3.9</v>
      </c>
      <c r="O16" s="32"/>
      <c r="P16" s="30"/>
      <c r="Q16" s="30"/>
      <c r="R16" s="33">
        <v>3.8621414473684212</v>
      </c>
      <c r="S16" s="34">
        <v>3.9</v>
      </c>
      <c r="T16" s="25">
        <v>1</v>
      </c>
      <c r="U16" s="35" t="s">
        <v>89</v>
      </c>
    </row>
    <row r="17" spans="1:21" ht="21" customHeight="1" thickBot="1" x14ac:dyDescent="0.3">
      <c r="A17" s="50">
        <v>9</v>
      </c>
      <c r="B17" s="37">
        <v>1000944851</v>
      </c>
      <c r="C17" s="38" t="s">
        <v>44</v>
      </c>
      <c r="D17" s="39">
        <v>5</v>
      </c>
      <c r="E17" s="40">
        <v>13</v>
      </c>
      <c r="F17" s="39" t="s">
        <v>45</v>
      </c>
      <c r="G17" s="37" t="s">
        <v>31</v>
      </c>
      <c r="H17" s="41">
        <v>3.9874999999999998</v>
      </c>
      <c r="I17" s="42">
        <v>3.8</v>
      </c>
      <c r="J17" s="41">
        <v>3.6440842105263158</v>
      </c>
      <c r="K17" s="41">
        <v>1.5</v>
      </c>
      <c r="L17" s="41">
        <v>2.1383999999999999</v>
      </c>
      <c r="M17" s="41">
        <v>3.02</v>
      </c>
      <c r="N17" s="51">
        <v>4.7</v>
      </c>
      <c r="O17" s="51"/>
      <c r="P17" s="39"/>
      <c r="Q17" s="52"/>
      <c r="R17" s="53">
        <v>3.3836210526315789</v>
      </c>
      <c r="S17" s="60">
        <v>3.4</v>
      </c>
      <c r="T17" s="25">
        <v>1</v>
      </c>
      <c r="U17" s="54" t="s">
        <v>90</v>
      </c>
    </row>
    <row r="18" spans="1:21" ht="21" customHeight="1" x14ac:dyDescent="0.25">
      <c r="A18" s="55">
        <v>10</v>
      </c>
      <c r="B18" s="16">
        <v>1000794275</v>
      </c>
      <c r="C18" s="17" t="s">
        <v>46</v>
      </c>
      <c r="D18" s="18">
        <v>2</v>
      </c>
      <c r="E18" s="18">
        <v>14</v>
      </c>
      <c r="F18" s="18" t="s">
        <v>47</v>
      </c>
      <c r="G18" s="16" t="s">
        <v>43</v>
      </c>
      <c r="H18" s="19">
        <v>4.90625</v>
      </c>
      <c r="I18" s="20">
        <v>0</v>
      </c>
      <c r="J18" s="19">
        <v>4.6728223684210528</v>
      </c>
      <c r="K18" s="19">
        <v>0</v>
      </c>
      <c r="L18" s="19">
        <v>4.8607999999999993</v>
      </c>
      <c r="M18" s="19">
        <v>3.4050000000000002</v>
      </c>
      <c r="N18" s="56">
        <v>1.7</v>
      </c>
      <c r="O18" s="56">
        <v>5</v>
      </c>
      <c r="P18" s="57"/>
      <c r="Q18" s="57"/>
      <c r="R18" s="58">
        <v>4.3491555921052631</v>
      </c>
      <c r="S18" s="46">
        <v>4.3</v>
      </c>
      <c r="T18" s="25">
        <v>1</v>
      </c>
      <c r="U18" s="59" t="s">
        <v>91</v>
      </c>
    </row>
    <row r="19" spans="1:21" ht="21" customHeight="1" x14ac:dyDescent="0.25">
      <c r="A19" s="27">
        <v>11</v>
      </c>
      <c r="B19" s="28">
        <v>1002528645</v>
      </c>
      <c r="C19" s="29" t="s">
        <v>48</v>
      </c>
      <c r="D19" s="30">
        <v>8</v>
      </c>
      <c r="E19" s="30">
        <v>17</v>
      </c>
      <c r="F19" s="30">
        <v>3028287924</v>
      </c>
      <c r="G19" s="28" t="s">
        <v>31</v>
      </c>
      <c r="H19" s="31">
        <v>3.9</v>
      </c>
      <c r="I19" s="32">
        <v>3.8</v>
      </c>
      <c r="J19" s="47">
        <v>0.60000000000000009</v>
      </c>
      <c r="K19" s="31">
        <v>3.333333333333333</v>
      </c>
      <c r="L19" s="31">
        <v>4.0059999999999993</v>
      </c>
      <c r="M19" s="31">
        <v>1.5049999999999999</v>
      </c>
      <c r="N19" s="32">
        <v>0</v>
      </c>
      <c r="O19" s="32"/>
      <c r="P19" s="30"/>
      <c r="Q19" s="30"/>
      <c r="R19" s="33">
        <v>2.6532499999999999</v>
      </c>
      <c r="S19" s="49">
        <v>2.7</v>
      </c>
      <c r="T19" s="25">
        <v>0</v>
      </c>
      <c r="U19" s="35" t="s">
        <v>92</v>
      </c>
    </row>
    <row r="20" spans="1:21" ht="21" customHeight="1" thickBot="1" x14ac:dyDescent="0.3">
      <c r="A20" s="36">
        <v>12</v>
      </c>
      <c r="B20" s="37">
        <v>1015484497</v>
      </c>
      <c r="C20" s="38" t="s">
        <v>49</v>
      </c>
      <c r="D20" s="39">
        <v>6</v>
      </c>
      <c r="E20" s="40">
        <v>15</v>
      </c>
      <c r="F20" s="39" t="s">
        <v>50</v>
      </c>
      <c r="G20" s="37" t="s">
        <v>51</v>
      </c>
      <c r="H20" s="41">
        <v>3.2250000000000001</v>
      </c>
      <c r="I20" s="42">
        <v>4</v>
      </c>
      <c r="J20" s="41">
        <v>2.7425263157894735</v>
      </c>
      <c r="K20" s="41">
        <v>0</v>
      </c>
      <c r="L20" s="41">
        <v>2.476</v>
      </c>
      <c r="M20" s="41">
        <v>2.6799999999999997</v>
      </c>
      <c r="N20" s="42">
        <v>1.9</v>
      </c>
      <c r="O20" s="42">
        <v>5</v>
      </c>
      <c r="P20" s="40"/>
      <c r="Q20" s="40"/>
      <c r="R20" s="43">
        <v>3.0726315789473682</v>
      </c>
      <c r="S20" s="60">
        <v>3.1</v>
      </c>
      <c r="T20" s="25">
        <v>1</v>
      </c>
      <c r="U20" s="44" t="s">
        <v>93</v>
      </c>
    </row>
    <row r="21" spans="1:21" ht="21" customHeight="1" x14ac:dyDescent="0.25">
      <c r="A21" s="15">
        <v>13</v>
      </c>
      <c r="B21" s="16">
        <v>1000494535</v>
      </c>
      <c r="C21" s="17" t="s">
        <v>52</v>
      </c>
      <c r="D21" s="18">
        <v>2</v>
      </c>
      <c r="E21" s="18">
        <v>16</v>
      </c>
      <c r="F21" s="18" t="s">
        <v>53</v>
      </c>
      <c r="G21" s="16" t="s">
        <v>31</v>
      </c>
      <c r="H21" s="19">
        <v>3.9437500000000001</v>
      </c>
      <c r="I21" s="20">
        <v>0</v>
      </c>
      <c r="J21" s="19">
        <v>4.2367368421052625</v>
      </c>
      <c r="K21" s="19">
        <v>4.333333333333333</v>
      </c>
      <c r="L21" s="19">
        <v>4.226</v>
      </c>
      <c r="M21" s="19">
        <v>3.5149999999999997</v>
      </c>
      <c r="N21" s="20">
        <v>4.2</v>
      </c>
      <c r="O21" s="20"/>
      <c r="P21" s="18"/>
      <c r="Q21" s="18"/>
      <c r="R21" s="22">
        <v>4.3439342105263155</v>
      </c>
      <c r="S21" s="46">
        <v>4.3</v>
      </c>
      <c r="T21" s="25">
        <v>1</v>
      </c>
      <c r="U21" s="26" t="s">
        <v>94</v>
      </c>
    </row>
    <row r="22" spans="1:21" ht="21" customHeight="1" x14ac:dyDescent="0.25">
      <c r="A22" s="27">
        <v>14</v>
      </c>
      <c r="B22" s="28">
        <v>1000287452</v>
      </c>
      <c r="C22" s="29" t="s">
        <v>54</v>
      </c>
      <c r="D22" s="30">
        <v>3</v>
      </c>
      <c r="E22" s="30">
        <v>11</v>
      </c>
      <c r="F22" s="30" t="s">
        <v>55</v>
      </c>
      <c r="G22" s="28" t="s">
        <v>56</v>
      </c>
      <c r="H22" s="31">
        <v>2.9375</v>
      </c>
      <c r="I22" s="32">
        <v>4</v>
      </c>
      <c r="J22" s="47">
        <v>0</v>
      </c>
      <c r="K22" s="31">
        <v>3.5</v>
      </c>
      <c r="L22" s="31">
        <v>0.48</v>
      </c>
      <c r="M22" s="31">
        <v>2.1500000000000004</v>
      </c>
      <c r="N22" s="32">
        <v>0</v>
      </c>
      <c r="O22" s="32"/>
      <c r="P22" s="30"/>
      <c r="Q22" s="30"/>
      <c r="R22" s="33">
        <v>1.5974999999999999</v>
      </c>
      <c r="S22" s="49">
        <v>1.6</v>
      </c>
      <c r="T22" s="25">
        <v>0</v>
      </c>
      <c r="U22" s="35" t="s">
        <v>95</v>
      </c>
    </row>
    <row r="23" spans="1:21" ht="21" customHeight="1" thickBot="1" x14ac:dyDescent="0.3">
      <c r="A23" s="36">
        <v>15</v>
      </c>
      <c r="B23" s="37">
        <v>1016103851</v>
      </c>
      <c r="C23" s="38" t="s">
        <v>57</v>
      </c>
      <c r="D23" s="39">
        <v>3</v>
      </c>
      <c r="E23" s="40">
        <v>12</v>
      </c>
      <c r="F23" s="39" t="s">
        <v>58</v>
      </c>
      <c r="G23" s="37" t="s">
        <v>51</v>
      </c>
      <c r="H23" s="41">
        <v>3.6875</v>
      </c>
      <c r="I23" s="42">
        <v>4</v>
      </c>
      <c r="J23" s="41">
        <v>3.7007999999999996</v>
      </c>
      <c r="K23" s="41">
        <v>1.3333333333333333</v>
      </c>
      <c r="L23" s="41">
        <v>3.3624000000000001</v>
      </c>
      <c r="M23" s="41">
        <v>3.1550000000000002</v>
      </c>
      <c r="N23" s="42">
        <v>5</v>
      </c>
      <c r="O23" s="42"/>
      <c r="P23" s="40"/>
      <c r="Q23" s="40"/>
      <c r="R23" s="43">
        <v>3.6890499999999999</v>
      </c>
      <c r="S23" s="60">
        <v>3.7</v>
      </c>
      <c r="T23" s="25">
        <v>1</v>
      </c>
      <c r="U23" s="44" t="s">
        <v>96</v>
      </c>
    </row>
    <row r="24" spans="1:21" ht="21" customHeight="1" x14ac:dyDescent="0.25">
      <c r="A24" s="15">
        <v>16</v>
      </c>
      <c r="B24" s="16">
        <v>1000273612</v>
      </c>
      <c r="C24" s="17" t="s">
        <v>59</v>
      </c>
      <c r="D24" s="18">
        <v>6</v>
      </c>
      <c r="E24" s="18">
        <v>15</v>
      </c>
      <c r="F24" s="18" t="s">
        <v>60</v>
      </c>
      <c r="G24" s="16" t="s">
        <v>31</v>
      </c>
      <c r="H24" s="19">
        <v>3.9375</v>
      </c>
      <c r="I24" s="20">
        <v>4</v>
      </c>
      <c r="J24" s="19">
        <v>3.3509210526315787</v>
      </c>
      <c r="K24" s="19">
        <v>0</v>
      </c>
      <c r="L24" s="19">
        <v>2.476</v>
      </c>
      <c r="M24" s="19">
        <v>2.165</v>
      </c>
      <c r="N24" s="20">
        <v>2.5</v>
      </c>
      <c r="O24" s="20"/>
      <c r="P24" s="18"/>
      <c r="Q24" s="18"/>
      <c r="R24" s="22">
        <v>2.8214802631578948</v>
      </c>
      <c r="S24" s="23">
        <v>2.8</v>
      </c>
      <c r="T24" s="25">
        <v>1</v>
      </c>
      <c r="U24" s="26" t="s">
        <v>97</v>
      </c>
    </row>
    <row r="25" spans="1:21" ht="21" customHeight="1" x14ac:dyDescent="0.25">
      <c r="A25" s="27">
        <v>17</v>
      </c>
      <c r="B25" s="28">
        <v>1000589320</v>
      </c>
      <c r="C25" s="29" t="s">
        <v>61</v>
      </c>
      <c r="D25" s="30">
        <v>3</v>
      </c>
      <c r="E25" s="30">
        <v>17</v>
      </c>
      <c r="F25" s="30" t="s">
        <v>62</v>
      </c>
      <c r="G25" s="28" t="s">
        <v>31</v>
      </c>
      <c r="H25" s="31">
        <v>3.7875000000000001</v>
      </c>
      <c r="I25" s="32">
        <v>4</v>
      </c>
      <c r="J25" s="31">
        <v>4.1767999999999992</v>
      </c>
      <c r="K25" s="31">
        <v>3.333333333333333</v>
      </c>
      <c r="L25" s="31">
        <v>4.0059999999999993</v>
      </c>
      <c r="M25" s="31">
        <v>3.38</v>
      </c>
      <c r="N25" s="32">
        <v>5</v>
      </c>
      <c r="O25" s="32"/>
      <c r="P25" s="30"/>
      <c r="Q25" s="61"/>
      <c r="R25" s="33">
        <v>4.3186999999999998</v>
      </c>
      <c r="S25" s="34">
        <v>4.3</v>
      </c>
      <c r="T25" s="25">
        <v>1</v>
      </c>
      <c r="U25" s="35" t="s">
        <v>98</v>
      </c>
    </row>
    <row r="26" spans="1:21" ht="21" customHeight="1" thickBot="1" x14ac:dyDescent="0.3">
      <c r="A26" s="36">
        <v>18</v>
      </c>
      <c r="B26" s="37">
        <v>1022926026</v>
      </c>
      <c r="C26" s="38" t="s">
        <v>63</v>
      </c>
      <c r="D26" s="39">
        <v>1</v>
      </c>
      <c r="E26" s="40">
        <v>14</v>
      </c>
      <c r="F26" s="39" t="s">
        <v>64</v>
      </c>
      <c r="G26" s="37" t="s">
        <v>56</v>
      </c>
      <c r="H26" s="41">
        <v>4.7750000000000004</v>
      </c>
      <c r="I26" s="42">
        <v>4.5</v>
      </c>
      <c r="J26" s="41">
        <v>3.4874135338345864</v>
      </c>
      <c r="K26" s="41">
        <v>0</v>
      </c>
      <c r="L26" s="41">
        <v>4.8607999999999993</v>
      </c>
      <c r="M26" s="41">
        <v>3.1349999999999998</v>
      </c>
      <c r="N26" s="42">
        <v>4.2</v>
      </c>
      <c r="O26" s="42"/>
      <c r="P26" s="40"/>
      <c r="Q26" s="40"/>
      <c r="R26" s="43">
        <v>3.9213033834586466</v>
      </c>
      <c r="S26" s="60">
        <v>3.9</v>
      </c>
      <c r="T26" s="25">
        <v>1</v>
      </c>
      <c r="U26" s="44" t="s">
        <v>99</v>
      </c>
    </row>
    <row r="27" spans="1:21" ht="21" customHeight="1" x14ac:dyDescent="0.25">
      <c r="A27" s="15">
        <v>19</v>
      </c>
      <c r="B27" s="16">
        <v>1014270623</v>
      </c>
      <c r="C27" s="17" t="s">
        <v>65</v>
      </c>
      <c r="D27" s="18">
        <v>7</v>
      </c>
      <c r="E27" s="18">
        <v>17</v>
      </c>
      <c r="F27" s="18" t="s">
        <v>66</v>
      </c>
      <c r="G27" s="16" t="s">
        <v>28</v>
      </c>
      <c r="H27" s="19">
        <v>2.5687500000000001</v>
      </c>
      <c r="I27" s="20">
        <v>4</v>
      </c>
      <c r="J27" s="19">
        <v>2.7292145748987853</v>
      </c>
      <c r="K27" s="19">
        <v>3.333333333333333</v>
      </c>
      <c r="L27" s="19">
        <v>4.0059999999999993</v>
      </c>
      <c r="M27" s="19">
        <v>2.62</v>
      </c>
      <c r="N27" s="20">
        <v>4.2</v>
      </c>
      <c r="O27" s="20"/>
      <c r="P27" s="18"/>
      <c r="Q27" s="18"/>
      <c r="R27" s="22">
        <v>3.5678036437246963</v>
      </c>
      <c r="S27" s="46">
        <v>3.6</v>
      </c>
      <c r="T27" s="25">
        <v>1</v>
      </c>
      <c r="U27" s="26" t="s">
        <v>100</v>
      </c>
    </row>
    <row r="28" spans="1:21" ht="21" customHeight="1" x14ac:dyDescent="0.25">
      <c r="A28" s="27">
        <v>20</v>
      </c>
      <c r="B28" s="28">
        <v>1003700008</v>
      </c>
      <c r="C28" s="29" t="s">
        <v>67</v>
      </c>
      <c r="D28" s="30">
        <v>8</v>
      </c>
      <c r="E28" s="30">
        <v>16</v>
      </c>
      <c r="F28" s="30" t="s">
        <v>68</v>
      </c>
      <c r="G28" s="28" t="s">
        <v>31</v>
      </c>
      <c r="H28" s="31">
        <v>3.5437499999999997</v>
      </c>
      <c r="I28" s="32">
        <v>3.8</v>
      </c>
      <c r="J28" s="31">
        <v>3.7629868421052635</v>
      </c>
      <c r="K28" s="31">
        <v>4.333333333333333</v>
      </c>
      <c r="L28" s="31">
        <v>4.226</v>
      </c>
      <c r="M28" s="31">
        <v>3.23</v>
      </c>
      <c r="N28" s="32">
        <v>4.2</v>
      </c>
      <c r="O28" s="32"/>
      <c r="P28" s="30"/>
      <c r="Q28" s="30"/>
      <c r="R28" s="33">
        <v>4.2707467105263159</v>
      </c>
      <c r="S28" s="34">
        <v>4.3</v>
      </c>
      <c r="T28" s="25">
        <v>1</v>
      </c>
      <c r="U28" s="35" t="s">
        <v>101</v>
      </c>
    </row>
    <row r="29" spans="1:21" ht="21" customHeight="1" thickBot="1" x14ac:dyDescent="0.3">
      <c r="A29" s="36">
        <v>21</v>
      </c>
      <c r="B29" s="37">
        <v>1058351300</v>
      </c>
      <c r="C29" s="38" t="s">
        <v>69</v>
      </c>
      <c r="D29" s="39">
        <v>8</v>
      </c>
      <c r="E29" s="40">
        <v>16</v>
      </c>
      <c r="F29" s="39" t="s">
        <v>70</v>
      </c>
      <c r="G29" s="37" t="s">
        <v>31</v>
      </c>
      <c r="H29" s="41">
        <v>3.6937500000000001</v>
      </c>
      <c r="I29" s="42">
        <v>3.8</v>
      </c>
      <c r="J29" s="41">
        <v>3.3639999999999999</v>
      </c>
      <c r="K29" s="41">
        <v>4.333333333333333</v>
      </c>
      <c r="L29" s="41">
        <v>4.226</v>
      </c>
      <c r="M29" s="41">
        <v>2.5949999999999998</v>
      </c>
      <c r="N29" s="42">
        <v>5</v>
      </c>
      <c r="O29" s="42">
        <v>4</v>
      </c>
      <c r="P29" s="40"/>
      <c r="Q29" s="62"/>
      <c r="R29" s="43">
        <v>4.5797500000000007</v>
      </c>
      <c r="S29" s="60">
        <v>4.5999999999999996</v>
      </c>
      <c r="T29" s="25">
        <v>1</v>
      </c>
      <c r="U29" s="44" t="s">
        <v>102</v>
      </c>
    </row>
    <row r="30" spans="1:21" ht="21" customHeight="1" x14ac:dyDescent="0.25">
      <c r="A30" s="15">
        <v>22</v>
      </c>
      <c r="B30" s="16">
        <v>1007271014</v>
      </c>
      <c r="C30" s="17" t="s">
        <v>71</v>
      </c>
      <c r="D30" s="18">
        <v>9</v>
      </c>
      <c r="E30" s="18">
        <v>19</v>
      </c>
      <c r="F30" s="18"/>
      <c r="G30" s="16" t="s">
        <v>31</v>
      </c>
      <c r="H30" s="19">
        <v>0.9375</v>
      </c>
      <c r="I30" s="20">
        <v>0</v>
      </c>
      <c r="J30" s="21">
        <v>0.2</v>
      </c>
      <c r="K30" s="19">
        <v>4.1666666666666661</v>
      </c>
      <c r="L30" s="19">
        <v>3.016</v>
      </c>
      <c r="M30" s="19">
        <v>0</v>
      </c>
      <c r="N30" s="20">
        <v>0</v>
      </c>
      <c r="O30" s="20"/>
      <c r="P30" s="18"/>
      <c r="Q30" s="45"/>
      <c r="R30" s="22">
        <v>1.579</v>
      </c>
      <c r="S30" s="24">
        <v>1.6</v>
      </c>
      <c r="T30" s="25">
        <v>0</v>
      </c>
      <c r="U30" s="26" t="s">
        <v>103</v>
      </c>
    </row>
    <row r="31" spans="1:21" ht="21" customHeight="1" x14ac:dyDescent="0.25">
      <c r="A31" s="27">
        <v>23</v>
      </c>
      <c r="B31" s="28">
        <v>1000332278</v>
      </c>
      <c r="C31" s="29" t="s">
        <v>72</v>
      </c>
      <c r="D31" s="30">
        <v>6</v>
      </c>
      <c r="E31" s="30">
        <v>13</v>
      </c>
      <c r="F31" s="30" t="s">
        <v>73</v>
      </c>
      <c r="G31" s="28" t="s">
        <v>31</v>
      </c>
      <c r="H31" s="31">
        <v>3</v>
      </c>
      <c r="I31" s="32">
        <v>4</v>
      </c>
      <c r="J31" s="31">
        <v>2.2275789473684213</v>
      </c>
      <c r="K31" s="31">
        <v>1.5</v>
      </c>
      <c r="L31" s="31">
        <v>2.1383999999999999</v>
      </c>
      <c r="M31" s="31">
        <v>2.165</v>
      </c>
      <c r="N31" s="32">
        <v>2.5</v>
      </c>
      <c r="O31" s="32"/>
      <c r="P31" s="30"/>
      <c r="Q31" s="61"/>
      <c r="R31" s="33">
        <v>2.5312447368421056</v>
      </c>
      <c r="S31" s="48">
        <v>2.5</v>
      </c>
      <c r="T31" s="25">
        <v>1</v>
      </c>
      <c r="U31" s="35" t="s">
        <v>104</v>
      </c>
    </row>
    <row r="32" spans="1:21" ht="21" customHeight="1" thickBot="1" x14ac:dyDescent="0.3">
      <c r="A32" s="36">
        <v>24</v>
      </c>
      <c r="B32" s="37">
        <v>1010130225</v>
      </c>
      <c r="C32" s="38" t="s">
        <v>74</v>
      </c>
      <c r="D32" s="39">
        <v>4</v>
      </c>
      <c r="E32" s="39">
        <v>12</v>
      </c>
      <c r="F32" s="39" t="s">
        <v>75</v>
      </c>
      <c r="G32" s="37" t="s">
        <v>51</v>
      </c>
      <c r="H32" s="41">
        <v>4.7125000000000004</v>
      </c>
      <c r="I32" s="42">
        <v>4.5</v>
      </c>
      <c r="J32" s="41">
        <v>4.2535999999999996</v>
      </c>
      <c r="K32" s="41">
        <v>1.3333333333333333</v>
      </c>
      <c r="L32" s="41">
        <v>3.3624000000000001</v>
      </c>
      <c r="M32" s="41">
        <v>3.16</v>
      </c>
      <c r="N32" s="42">
        <v>5</v>
      </c>
      <c r="O32" s="42"/>
      <c r="P32" s="40"/>
      <c r="Q32" s="62"/>
      <c r="R32" s="43">
        <v>4.0120000000000005</v>
      </c>
      <c r="S32" s="60">
        <v>4</v>
      </c>
      <c r="T32" s="25">
        <v>1</v>
      </c>
      <c r="U32" s="44" t="s">
        <v>105</v>
      </c>
    </row>
    <row r="33" spans="1:21" ht="21" customHeight="1" x14ac:dyDescent="0.25">
      <c r="A33" s="15">
        <v>25</v>
      </c>
      <c r="B33" s="16">
        <v>1000515893</v>
      </c>
      <c r="C33" s="17" t="s">
        <v>76</v>
      </c>
      <c r="D33" s="18">
        <v>2</v>
      </c>
      <c r="E33" s="30">
        <v>14</v>
      </c>
      <c r="F33" s="18" t="s">
        <v>77</v>
      </c>
      <c r="G33" s="16" t="s">
        <v>78</v>
      </c>
      <c r="H33" s="19">
        <v>4.9749999999999996</v>
      </c>
      <c r="I33" s="20">
        <v>0</v>
      </c>
      <c r="J33" s="19">
        <v>4.1552499999999997</v>
      </c>
      <c r="K33" s="19">
        <v>0</v>
      </c>
      <c r="L33" s="19">
        <v>4.8607999999999993</v>
      </c>
      <c r="M33" s="19">
        <v>3.07</v>
      </c>
      <c r="N33" s="20">
        <v>5</v>
      </c>
      <c r="O33" s="20">
        <v>5</v>
      </c>
      <c r="P33" s="18"/>
      <c r="Q33" s="18"/>
      <c r="R33" s="22">
        <v>4.5105124999999999</v>
      </c>
      <c r="S33" s="46">
        <v>4.5</v>
      </c>
      <c r="T33" s="25">
        <v>1</v>
      </c>
      <c r="U33" s="26" t="s">
        <v>106</v>
      </c>
    </row>
    <row r="34" spans="1:21" ht="21" customHeight="1" x14ac:dyDescent="0.25">
      <c r="A34" s="27">
        <v>26</v>
      </c>
      <c r="B34" s="28"/>
      <c r="C34" s="29"/>
      <c r="D34" s="30"/>
      <c r="E34" s="30"/>
      <c r="F34" s="30"/>
      <c r="G34" s="28"/>
      <c r="H34" s="30"/>
      <c r="I34" s="30"/>
      <c r="J34" s="30"/>
      <c r="K34" s="30"/>
      <c r="L34" s="30"/>
      <c r="M34" s="30"/>
      <c r="N34" s="30"/>
      <c r="O34" s="32"/>
      <c r="P34" s="30"/>
      <c r="Q34" s="30"/>
      <c r="R34" s="30"/>
      <c r="S34" s="30"/>
      <c r="T34" s="63"/>
      <c r="U34" s="35"/>
    </row>
    <row r="35" spans="1:21" ht="21" customHeight="1" thickBot="1" x14ac:dyDescent="0.3">
      <c r="A35" s="50">
        <v>27</v>
      </c>
      <c r="B35" s="37"/>
      <c r="C35" s="38"/>
      <c r="D35" s="39"/>
      <c r="E35" s="39"/>
      <c r="F35" s="39"/>
      <c r="G35" s="37"/>
      <c r="H35" s="39"/>
      <c r="I35" s="39"/>
      <c r="J35" s="39"/>
      <c r="K35" s="39"/>
      <c r="L35" s="39"/>
      <c r="M35" s="39"/>
      <c r="N35" s="39"/>
      <c r="O35" s="51"/>
      <c r="P35" s="39"/>
      <c r="Q35" s="39"/>
      <c r="R35" s="39"/>
      <c r="S35" s="39"/>
      <c r="T35" s="64"/>
      <c r="U35" s="54"/>
    </row>
    <row r="46" spans="1:21" ht="15.75" thickBot="1" x14ac:dyDescent="0.3">
      <c r="U46" s="54" t="s">
        <v>79</v>
      </c>
    </row>
    <row r="47" spans="1:21" x14ac:dyDescent="0.25">
      <c r="U47" s="35" t="s">
        <v>80</v>
      </c>
    </row>
    <row r="48" spans="1:21" ht="15.75" thickBot="1" x14ac:dyDescent="0.3">
      <c r="U48" s="65" t="s">
        <v>81</v>
      </c>
    </row>
  </sheetData>
  <hyperlinks>
    <hyperlink ref="U48" r:id="rId1" xr:uid="{FA173549-317F-48B0-853B-4CE7E11576B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Indicaciones</vt:lpstr>
      <vt:lpstr>Trab_Ind</vt:lpstr>
      <vt:lpstr>Trab_Equip</vt:lpstr>
      <vt:lpstr>Defi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2023-06-25T01:02:06Z</dcterms:created>
  <dcterms:modified xsi:type="dcterms:W3CDTF">2023-06-25T02:20:24Z</dcterms:modified>
</cp:coreProperties>
</file>