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3.xml" ContentType="application/vnd.openxmlformats-officedocument.drawingml.chartshapes+xml"/>
  <Override PartName="/xl/drawings/drawing4.xml" ContentType="application/vnd.openxmlformats-officedocument.drawing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15.xml" ContentType="application/vnd.openxmlformats-officedocument.drawingml.chartshapes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8.xml" ContentType="application/vnd.openxmlformats-officedocument.drawing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14.xml.rels" ContentType="application/vnd.openxmlformats-package.relationships+xml"/>
  <Override PartName="/xl/drawings/_rels/drawing9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16.xml.rels" ContentType="application/vnd.openxmlformats-package.relationships+xml"/>
  <Override PartName="/xl/drawings/_rels/drawing7.xml.rels" ContentType="application/vnd.openxmlformats-package.relationships+xml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drawing1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_rels/chart30.xml.rels" ContentType="application/vnd.openxmlformats-package.relationships+xml"/>
  <Override PartName="/xl/charts/_rels/chart29.xml.rels" ContentType="application/vnd.openxmlformats-package.relationships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_rels/workbook.xml.rels" ContentType="application/vnd.openxmlformats-package.relationships+xml"/>
  <Override PartName="/xl/media/image13.png" ContentType="image/png"/>
  <Override PartName="/xl/media/image4.png" ContentType="image/png"/>
  <Override PartName="/xl/media/image14.png" ContentType="image/png"/>
  <Override PartName="/xl/media/image5.png" ContentType="image/png"/>
  <Override PartName="/xl/media/image15.png" ContentType="image/png"/>
  <Override PartName="/xl/media/image6.png" ContentType="image/png"/>
  <Override PartName="/xl/media/image10.png" ContentType="image/png"/>
  <Override PartName="/xl/media/image1.png" ContentType="image/png"/>
  <Override PartName="/xl/media/image7.png" ContentType="image/png"/>
  <Override PartName="/xl/media/image11.png" ContentType="image/png"/>
  <Override PartName="/xl/media/image2.png" ContentType="image/png"/>
  <Override PartName="/xl/media/image8.png" ContentType="image/png"/>
  <Override PartName="/xl/media/image12.png" ContentType="image/png"/>
  <Override PartName="/xl/media/image3.png" ContentType="image/png"/>
  <Override PartName="/xl/media/image9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édia Móvel" sheetId="1" state="visible" r:id="rId3"/>
    <sheet name="Média Expo." sheetId="2" state="visible" r:id="rId4"/>
    <sheet name="Equaç. Linear" sheetId="3" state="visible" r:id="rId5"/>
    <sheet name="Ajust. Exp. Mov." sheetId="4" state="visible" r:id="rId6"/>
    <sheet name="Sazon. Simples" sheetId="5" state="visible" r:id="rId7"/>
    <sheet name="Sazon. c. Tend." sheetId="6" state="visible" r:id="rId8"/>
    <sheet name="Prev. Correla." sheetId="7" state="visible" r:id="rId9"/>
    <sheet name="Exe. 1" sheetId="8" state="visible" r:id="rId10"/>
    <sheet name="Exe. 2" sheetId="9" state="visible" r:id="rId11"/>
    <sheet name="Exe. 3" sheetId="10" state="visible" r:id="rId12"/>
    <sheet name="Exe.4" sheetId="11" state="visible" r:id="rId13"/>
    <sheet name="Exe. 5" sheetId="12" state="visible" r:id="rId14"/>
    <sheet name="Exe. 6" sheetId="13" state="visible" r:id="rId15"/>
    <sheet name="Exe. 7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<sst xmlns="http://schemas.openxmlformats.org/spreadsheetml/2006/main" count="316" uniqueCount="134">
  <si>
    <t xml:space="preserve">Média Móvel</t>
  </si>
  <si>
    <t xml:space="preserve">Período</t>
  </si>
  <si>
    <t xml:space="preserve">D. Real</t>
  </si>
  <si>
    <t xml:space="preserve">Mm3</t>
  </si>
  <si>
    <t xml:space="preserve">Erro</t>
  </si>
  <si>
    <t xml:space="preserve">Mm6</t>
  </si>
  <si>
    <t xml:space="preserve">Mm12</t>
  </si>
  <si>
    <t xml:space="preserve">D3</t>
  </si>
  <si>
    <t xml:space="preserve">D6</t>
  </si>
  <si>
    <t xml:space="preserve">D12</t>
  </si>
  <si>
    <t xml:space="preserve">testeMm3</t>
  </si>
  <si>
    <t xml:space="preserve">erro1</t>
  </si>
  <si>
    <t xml:space="preserve">erro2</t>
  </si>
  <si>
    <t xml:space="preserve">Erro acum. Do 13 ao 24</t>
  </si>
  <si>
    <t xml:space="preserve">MAD do 13 ao 24</t>
  </si>
  <si>
    <t xml:space="preserve">4MAD do 13 ao 24</t>
  </si>
  <si>
    <t xml:space="preserve">Mean Absolute Deviation</t>
  </si>
  <si>
    <t xml:space="preserve">Média Exponencial Móvel</t>
  </si>
  <si>
    <t xml:space="preserve">a = 0,1</t>
  </si>
  <si>
    <t xml:space="preserve">a = 0,5</t>
  </si>
  <si>
    <t xml:space="preserve">a = 0,8</t>
  </si>
  <si>
    <t xml:space="preserve">D a0,1</t>
  </si>
  <si>
    <t xml:space="preserve">D a0,5</t>
  </si>
  <si>
    <t xml:space="preserve">D a0,8</t>
  </si>
  <si>
    <t xml:space="preserve">Erro acum. </t>
  </si>
  <si>
    <t xml:space="preserve">MAD</t>
  </si>
  <si>
    <t xml:space="preserve">4MAD</t>
  </si>
  <si>
    <t xml:space="preserve">Período (X)</t>
  </si>
  <si>
    <t xml:space="preserve">D. Real (Y)</t>
  </si>
  <si>
    <t xml:space="preserve">X^2</t>
  </si>
  <si>
    <t xml:space="preserve">X.Y</t>
  </si>
  <si>
    <t xml:space="preserve">a</t>
  </si>
  <si>
    <t xml:space="preserve">b</t>
  </si>
  <si>
    <t xml:space="preserve">Y^2</t>
  </si>
  <si>
    <t xml:space="preserve">D. Real Y</t>
  </si>
  <si>
    <t xml:space="preserve">D. Prev</t>
  </si>
  <si>
    <t xml:space="preserve">abs</t>
  </si>
  <si>
    <t xml:space="preserve">r</t>
  </si>
  <si>
    <t xml:space="preserve">r^2</t>
  </si>
  <si>
    <t xml:space="preserve">Soma</t>
  </si>
  <si>
    <t xml:space="preserve">Erro acum.</t>
  </si>
  <si>
    <t xml:space="preserve">Mt a=0,1</t>
  </si>
  <si>
    <t xml:space="preserve">Tt a=0,2</t>
  </si>
  <si>
    <t xml:space="preserve">Pt+1</t>
  </si>
  <si>
    <t xml:space="preserve">Eabs</t>
  </si>
  <si>
    <t xml:space="preserve">Comparação min. Quadrados</t>
  </si>
  <si>
    <t xml:space="preserve">Min. Qua</t>
  </si>
  <si>
    <t xml:space="preserve">Erro Acu.</t>
  </si>
  <si>
    <t xml:space="preserve">a1</t>
  </si>
  <si>
    <t xml:space="preserve">a2</t>
  </si>
  <si>
    <r>
      <rPr>
        <sz val="11"/>
        <color theme="1"/>
        <rFont val="Times New Roman"/>
        <family val="1"/>
        <charset val="1"/>
      </rPr>
      <t xml:space="preserve">Ano </t>
    </r>
    <r>
      <rPr>
        <i val="true"/>
        <sz val="11"/>
        <color theme="1"/>
        <rFont val="Times New Roman"/>
        <family val="1"/>
        <charset val="1"/>
      </rPr>
      <t xml:space="preserve">t</t>
    </r>
  </si>
  <si>
    <r>
      <rPr>
        <sz val="11"/>
        <color theme="1"/>
        <rFont val="Times New Roman"/>
        <family val="1"/>
        <charset val="1"/>
      </rPr>
      <t xml:space="preserve">Demanda </t>
    </r>
    <r>
      <rPr>
        <i val="true"/>
        <sz val="11"/>
        <color theme="1"/>
        <rFont val="Times New Roman"/>
        <family val="1"/>
        <charset val="1"/>
      </rPr>
      <t xml:space="preserve">D</t>
    </r>
  </si>
  <si>
    <r>
      <rPr>
        <i val="true"/>
        <sz val="11"/>
        <color theme="1"/>
        <rFont val="Times New Roman"/>
        <family val="1"/>
        <charset val="1"/>
      </rPr>
      <t xml:space="preserve">M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 </t>
    </r>
    <r>
      <rPr>
        <i val="true"/>
        <sz val="11"/>
        <color theme="1"/>
        <rFont val="Times New Roman"/>
        <family val="1"/>
        <charset val="1"/>
      </rPr>
      <t xml:space="preserve">= P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</t>
    </r>
    <r>
      <rPr>
        <i val="true"/>
        <sz val="11"/>
        <color theme="1"/>
        <rFont val="Times New Roman"/>
        <family val="1"/>
        <charset val="1"/>
      </rPr>
      <t xml:space="preserve"> + </t>
    </r>
    <r>
      <rPr>
        <i val="true"/>
        <sz val="11"/>
        <color theme="1"/>
        <rFont val="Symbol"/>
        <family val="1"/>
        <charset val="2"/>
      </rPr>
      <t xml:space="preserve">a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1</t>
    </r>
    <r>
      <rPr>
        <i val="true"/>
        <sz val="11"/>
        <color theme="1"/>
        <rFont val="Times New Roman"/>
        <family val="1"/>
        <charset val="1"/>
      </rPr>
      <t xml:space="preserve"> (D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</t>
    </r>
    <r>
      <rPr>
        <i val="true"/>
        <sz val="11"/>
        <color theme="1"/>
        <rFont val="Times New Roman"/>
        <family val="1"/>
        <charset val="1"/>
      </rPr>
      <t xml:space="preserve"> - P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</t>
    </r>
    <r>
      <rPr>
        <i val="true"/>
        <sz val="11"/>
        <color theme="1"/>
        <rFont val="Times New Roman"/>
        <family val="1"/>
        <charset val="1"/>
      </rPr>
      <t xml:space="preserve">)</t>
    </r>
  </si>
  <si>
    <r>
      <rPr>
        <i val="true"/>
        <sz val="11"/>
        <color theme="1"/>
        <rFont val="Times New Roman"/>
        <family val="1"/>
        <charset val="1"/>
      </rPr>
      <t xml:space="preserve">T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</t>
    </r>
    <r>
      <rPr>
        <i val="true"/>
        <sz val="11"/>
        <color theme="1"/>
        <rFont val="Times New Roman"/>
        <family val="1"/>
        <charset val="1"/>
      </rPr>
      <t xml:space="preserve"> = T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t-1</t>
    </r>
    <r>
      <rPr>
        <i val="true"/>
        <sz val="11"/>
        <color theme="1"/>
        <rFont val="Times New Roman"/>
        <family val="1"/>
        <charset val="1"/>
      </rPr>
      <t xml:space="preserve"> + </t>
    </r>
    <r>
      <rPr>
        <i val="true"/>
        <sz val="11"/>
        <color theme="1"/>
        <rFont val="Symbol"/>
        <family val="1"/>
        <charset val="2"/>
      </rPr>
      <t xml:space="preserve">a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2</t>
    </r>
    <r>
      <rPr>
        <i val="true"/>
        <sz val="11"/>
        <color theme="1"/>
        <rFont val="Times New Roman"/>
        <family val="1"/>
        <charset val="1"/>
      </rPr>
      <t xml:space="preserve">((P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</t>
    </r>
    <r>
      <rPr>
        <i val="true"/>
        <sz val="11"/>
        <color theme="1"/>
        <rFont val="Times New Roman"/>
        <family val="1"/>
        <charset val="1"/>
      </rPr>
      <t xml:space="preserve"> - P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t-1</t>
    </r>
    <r>
      <rPr>
        <i val="true"/>
        <sz val="11"/>
        <color theme="1"/>
        <rFont val="Times New Roman"/>
        <family val="1"/>
        <charset val="1"/>
      </rPr>
      <t xml:space="preserve">) - T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t-1</t>
    </r>
    <r>
      <rPr>
        <i val="true"/>
        <sz val="11"/>
        <color theme="1"/>
        <rFont val="Times New Roman"/>
        <family val="1"/>
        <charset val="1"/>
      </rPr>
      <t xml:space="preserve">)</t>
    </r>
  </si>
  <si>
    <r>
      <rPr>
        <i val="true"/>
        <sz val="11"/>
        <color theme="1"/>
        <rFont val="Times New Roman"/>
        <family val="1"/>
        <charset val="1"/>
      </rPr>
      <t xml:space="preserve">P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t+1</t>
    </r>
    <r>
      <rPr>
        <i val="true"/>
        <sz val="11"/>
        <color theme="1"/>
        <rFont val="Times New Roman"/>
        <family val="1"/>
        <charset val="1"/>
      </rPr>
      <t xml:space="preserve"> = M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</t>
    </r>
    <r>
      <rPr>
        <i val="true"/>
        <sz val="11"/>
        <color theme="1"/>
        <rFont val="Times New Roman"/>
        <family val="1"/>
        <charset val="1"/>
      </rPr>
      <t xml:space="preserve"> + T</t>
    </r>
    <r>
      <rPr>
        <i val="true"/>
        <vertAlign val="subscript"/>
        <sz val="11"/>
        <color theme="1"/>
        <rFont val="Times New Roman"/>
        <family val="1"/>
        <charset val="1"/>
      </rPr>
      <t xml:space="preserve">t</t>
    </r>
  </si>
  <si>
    <t xml:space="preserve">Estimativa inicial da tendência = (285-250)/3 = 11,7</t>
  </si>
  <si>
    <t xml:space="preserve">Estimativa inicial da demanda = 285 + 11,7 = 296,7</t>
  </si>
  <si>
    <t xml:space="preserve">296,7=285+11,7</t>
  </si>
  <si>
    <t xml:space="preserve">296,0=296,7+0,1(290-296,7)</t>
  </si>
  <si>
    <t xml:space="preserve">11,7=11,7+0,2((296,7-285)-11,7)</t>
  </si>
  <si>
    <t xml:space="preserve">307,7=296,0+11,7</t>
  </si>
  <si>
    <t xml:space="preserve">305,6=307,7+0,1(287-307,7)</t>
  </si>
  <si>
    <t xml:space="preserve">11,6=11,7+0,2((307,7-296,7)-11,7)</t>
  </si>
  <si>
    <t xml:space="preserve">317,2=305,6+11,6</t>
  </si>
  <si>
    <t xml:space="preserve">316,5=317,2+0,1(310-317,2)</t>
  </si>
  <si>
    <t xml:space="preserve">11,2=11,6+0,2((317,2-307,7)-11,6)</t>
  </si>
  <si>
    <t xml:space="preserve">327,7=316,5+11,2</t>
  </si>
  <si>
    <t xml:space="preserve">327,4=327,7+0,1(325-327,7)</t>
  </si>
  <si>
    <t xml:space="preserve">11,1=11,2+0,2((327,7-317,2)-11,2)</t>
  </si>
  <si>
    <t xml:space="preserve">338,5=327,4+11,1</t>
  </si>
  <si>
    <t xml:space="preserve">336,6=338,5+0,1(320-338,5)</t>
  </si>
  <si>
    <t xml:space="preserve">11,0=11,1+0,2((338,5-327,7)-11,1)</t>
  </si>
  <si>
    <t xml:space="preserve">347,6=336,6+11,0</t>
  </si>
  <si>
    <t xml:space="preserve">346,8=347,6+0,1(340-347,6)</t>
  </si>
  <si>
    <t xml:space="preserve">10,6=11,0+0,2((347,6-338,5)-11,0)</t>
  </si>
  <si>
    <r>
      <rPr>
        <sz val="11"/>
        <color rgb="FF0000FF"/>
        <rFont val="Times New Roman"/>
        <family val="1"/>
        <charset val="1"/>
      </rPr>
      <t xml:space="preserve">357,4</t>
    </r>
    <r>
      <rPr>
        <sz val="11"/>
        <color theme="1"/>
        <rFont val="Times New Roman"/>
        <family val="1"/>
        <charset val="1"/>
      </rPr>
      <t xml:space="preserve">=346,8+10,6</t>
    </r>
  </si>
  <si>
    <t xml:space="preserve">D. Real </t>
  </si>
  <si>
    <t xml:space="preserve">MMC</t>
  </si>
  <si>
    <t xml:space="preserve">IS</t>
  </si>
  <si>
    <t xml:space="preserve">D. Média</t>
  </si>
  <si>
    <t xml:space="preserve">D. Prev.</t>
  </si>
  <si>
    <t xml:space="preserve">Ciclo 1</t>
  </si>
  <si>
    <t xml:space="preserve">Ciclo 2</t>
  </si>
  <si>
    <t xml:space="preserve">IS médio</t>
  </si>
  <si>
    <t xml:space="preserve">Erro acumulado</t>
  </si>
  <si>
    <t xml:space="preserve">D. Prev. = Tend. + (Tend. * (IS-1))</t>
  </si>
  <si>
    <t xml:space="preserve">MMC1/2</t>
  </si>
  <si>
    <t xml:space="preserve">Ciclo 3</t>
  </si>
  <si>
    <t xml:space="preserve">Tend1</t>
  </si>
  <si>
    <t xml:space="preserve">Tend2</t>
  </si>
  <si>
    <t xml:space="preserve">Casas</t>
  </si>
  <si>
    <t xml:space="preserve">N° alunos X</t>
  </si>
  <si>
    <t xml:space="preserve">Vendas por Casa Y</t>
  </si>
  <si>
    <t xml:space="preserve">XY</t>
  </si>
  <si>
    <t xml:space="preserve">Somatório</t>
  </si>
  <si>
    <t xml:space="preserve">Mm4</t>
  </si>
  <si>
    <t xml:space="preserve">Mm8</t>
  </si>
  <si>
    <t xml:space="preserve">Mm10</t>
  </si>
  <si>
    <t xml:space="preserve">Erro_abs4</t>
  </si>
  <si>
    <t xml:space="preserve">Erro_abs8</t>
  </si>
  <si>
    <t xml:space="preserve">Erro_abs10</t>
  </si>
  <si>
    <t xml:space="preserve">pos4MAD</t>
  </si>
  <si>
    <t xml:space="preserve">neg4MAD</t>
  </si>
  <si>
    <t xml:space="preserve">Erro acum. Do 11 ao 20</t>
  </si>
  <si>
    <t xml:space="preserve">MAD do 11 ao 20</t>
  </si>
  <si>
    <t xml:space="preserve">4MAD do 11 ao 20</t>
  </si>
  <si>
    <t xml:space="preserve">A) Média Exponencial Móvel</t>
  </si>
  <si>
    <t xml:space="preserve">a = 0,2</t>
  </si>
  <si>
    <t xml:space="preserve">a = 0,6</t>
  </si>
  <si>
    <t xml:space="preserve">a = 0,9</t>
  </si>
  <si>
    <t xml:space="preserve">a3</t>
  </si>
  <si>
    <t xml:space="preserve">B) Média Exponencial Móvel</t>
  </si>
  <si>
    <t xml:space="preserve">MAD </t>
  </si>
  <si>
    <t xml:space="preserve">4MAD </t>
  </si>
  <si>
    <t xml:space="preserve">P =21</t>
  </si>
  <si>
    <t xml:space="preserve">SOMA</t>
  </si>
  <si>
    <t xml:space="preserve">Mt</t>
  </si>
  <si>
    <t xml:space="preserve">Tt</t>
  </si>
  <si>
    <t xml:space="preserve">Previsão P(t+1)</t>
  </si>
  <si>
    <t xml:space="preserve">Erro_abs</t>
  </si>
  <si>
    <t xml:space="preserve">Erro acu.</t>
  </si>
  <si>
    <t xml:space="preserve">MMC (Passo 2)</t>
  </si>
  <si>
    <t xml:space="preserve">IS (Passo 3)</t>
  </si>
  <si>
    <t xml:space="preserve">Ciclo1</t>
  </si>
  <si>
    <t xml:space="preserve">Ciclo3</t>
  </si>
  <si>
    <t xml:space="preserve">Ciclo4</t>
  </si>
  <si>
    <t xml:space="preserve">IS médio (Passo 4)</t>
  </si>
  <si>
    <t xml:space="preserve">D Prev (Passo 6)</t>
  </si>
  <si>
    <t xml:space="preserve">D média (Passo 5)</t>
  </si>
  <si>
    <t xml:space="preserve">Multiplos</t>
  </si>
  <si>
    <t xml:space="preserve">Supermercados</t>
  </si>
  <si>
    <t xml:space="preserve">Pacotes de café (X)</t>
  </si>
  <si>
    <t xml:space="preserve">Caixa c/ Filtros (Y)</t>
  </si>
  <si>
    <t xml:space="preserve">Pacotes de café = 143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</si>
</sst>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"/>
    <numFmt numFmtId="167" formatCode="0.0000"/>
    <numFmt numFmtId="168" formatCode="0.00"/>
    <numFmt numFmtId="169" formatCode="General"/>
    <numFmt numFmtId="170" formatCode="0.00000"/>
    <numFmt numFmtId="171" formatCode="0.000000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theme="1"/>
      <name val="Times New Roman"/>
      <family val="1"/>
      <charset val="1"/>
    </font>
    <font>
      <i val="true"/>
      <sz val="11"/>
      <color theme="1"/>
      <name val="Times New Roman"/>
      <family val="1"/>
      <charset val="1"/>
    </font>
    <font>
      <i val="true"/>
      <vertAlign val="subscript"/>
      <sz val="11"/>
      <color theme="1"/>
      <name val="Times New Roman"/>
      <family val="1"/>
      <charset val="1"/>
    </font>
    <font>
      <i val="true"/>
      <sz val="11"/>
      <color theme="1"/>
      <name val="Symbol"/>
      <family val="1"/>
      <charset val="2"/>
    </font>
    <font>
      <sz val="11"/>
      <color rgb="FF0000FF"/>
      <name val="Times New Roman"/>
      <family val="1"/>
      <charset val="1"/>
    </font>
    <font>
      <b val="true"/>
      <sz val="18"/>
      <color rgb="FF000000"/>
      <name val="Calibri"/>
      <family val="2"/>
    </font>
    <font>
      <sz val="12"/>
      <color rgb="FF000000"/>
      <name val="Georgia"/>
      <family val="0"/>
      <charset val="1"/>
    </font>
    <font>
      <sz val="12"/>
      <color rgb="FF000000"/>
      <name val="Georgia"/>
      <family val="1"/>
      <charset val="1"/>
    </font>
    <font>
      <sz val="12"/>
      <color rgb="FF00B050"/>
      <name val="Georgia"/>
      <family val="1"/>
      <charset val="1"/>
    </font>
    <font>
      <sz val="12"/>
      <color rgb="FFFF0000"/>
      <name val="Georgia"/>
      <family val="1"/>
      <charset val="1"/>
    </font>
    <font>
      <sz val="12"/>
      <color rgb="FF0070C0"/>
      <name val="Georgia"/>
      <family val="1"/>
      <charset val="1"/>
    </font>
    <font>
      <sz val="24"/>
      <color theme="1"/>
      <name val="Arial"/>
      <family val="2"/>
      <charset val="1"/>
    </font>
    <font>
      <b val="true"/>
      <sz val="11"/>
      <color rgb="FFFF0000"/>
      <name val="Times New Roman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"/>
        <bgColor rgb="FFFDEADA"/>
      </patternFill>
    </fill>
    <fill>
      <patternFill patternType="solid">
        <fgColor theme="6" tint="0.5999"/>
        <bgColor rgb="FFD9D9D9"/>
      </patternFill>
    </fill>
    <fill>
      <patternFill patternType="solid">
        <fgColor theme="9" tint="0.7999"/>
        <bgColor rgb="FFFCD5B5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16" fillId="0" borderId="4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9" fontId="17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9" fontId="18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19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7" fontId="16" fillId="2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16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0" fontId="16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0" fontId="16" fillId="2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7" fontId="16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16" fillId="2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7" fontId="16" fillId="0" borderId="4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20" fillId="0" borderId="0" xfId="0" applyFont="true" applyBorder="false" applyAlignment="true" applyProtection="true">
      <alignment horizontal="justify" vertical="center" textRotation="0" wrapText="false" indent="0" shrinkToFit="false" readingOrder="1"/>
      <protection locked="true" hidden="false"/>
    </xf>
    <xf numFmtId="164" fontId="18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4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16" fillId="0" borderId="4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4" fontId="16" fillId="0" borderId="1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7" fontId="16" fillId="0" borderId="1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7" fontId="16" fillId="0" borderId="0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6" fillId="0" borderId="1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7" fontId="16" fillId="0" borderId="1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7" fontId="16" fillId="2" borderId="1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8" fillId="0" borderId="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0" fontId="16" fillId="0" borderId="1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0" fontId="16" fillId="0" borderId="0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DEADA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4A7EBB"/>
      <rgbColor rgb="FF46AAC4"/>
      <rgbColor rgb="FF98B855"/>
      <rgbColor rgb="FFFFCC00"/>
      <rgbColor rgb="FFFF9900"/>
      <rgbColor rgb="FFFF6600"/>
      <rgbColor rgb="FF7D5FA0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charts/_rels/chart29.xml.rels><?xml version="1.0" encoding="UTF-8"?>
<Relationships xmlns="http://schemas.openxmlformats.org/package/2006/relationships"><Relationship Id="rId1" Type="http://schemas.openxmlformats.org/officeDocument/2006/relationships/chartUserShapes" Target="../drawings/drawing13.xml"/>
</Relationships>
</file>

<file path=xl/charts/_rels/chart30.xml.rels><?xml version="1.0" encoding="UTF-8"?>
<Relationships xmlns="http://schemas.openxmlformats.org/package/2006/relationships"><Relationship Id="rId1" Type="http://schemas.openxmlformats.org/officeDocument/2006/relationships/chartUserShapes" Target="../drawings/drawing15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81539368918"/>
          <c:y val="0.0514503215645098"/>
          <c:w val="0.860572102624595"/>
          <c:h val="0.767554797217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Móvel'!$B$3:$B$26</c:f>
              <c:numCache>
                <c:formatCode>General</c:formatCode>
                <c:ptCount val="24"/>
                <c:pt idx="0">
                  <c:v>3256</c:v>
                </c:pt>
                <c:pt idx="1">
                  <c:v>3315</c:v>
                </c:pt>
                <c:pt idx="2">
                  <c:v>3006</c:v>
                </c:pt>
                <c:pt idx="3">
                  <c:v>3560</c:v>
                </c:pt>
                <c:pt idx="4">
                  <c:v>3300</c:v>
                </c:pt>
                <c:pt idx="5">
                  <c:v>3051</c:v>
                </c:pt>
                <c:pt idx="6">
                  <c:v>3425</c:v>
                </c:pt>
                <c:pt idx="7">
                  <c:v>3703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3918</c:v>
                </c:pt>
                <c:pt idx="12">
                  <c:v>3271</c:v>
                </c:pt>
                <c:pt idx="13">
                  <c:v>3073</c:v>
                </c:pt>
                <c:pt idx="14">
                  <c:v>3396</c:v>
                </c:pt>
                <c:pt idx="15">
                  <c:v>3036</c:v>
                </c:pt>
                <c:pt idx="16">
                  <c:v>3196</c:v>
                </c:pt>
                <c:pt idx="17">
                  <c:v>4106</c:v>
                </c:pt>
                <c:pt idx="18">
                  <c:v>3449</c:v>
                </c:pt>
                <c:pt idx="19">
                  <c:v>3913</c:v>
                </c:pt>
                <c:pt idx="20">
                  <c:v>3324</c:v>
                </c:pt>
                <c:pt idx="21">
                  <c:v>3277</c:v>
                </c:pt>
                <c:pt idx="22">
                  <c:v>3204</c:v>
                </c:pt>
                <c:pt idx="23">
                  <c:v>4079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Móvel'!$C$2</c:f>
              <c:strCache>
                <c:ptCount val="1"/>
                <c:pt idx="0">
                  <c:v>Mm3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Móvel'!$C$3:$C$26</c:f>
              <c:numCache>
                <c:formatCode>0</c:formatCode>
                <c:ptCount val="24"/>
                <c:pt idx="3">
                  <c:v>3192.33333333333</c:v>
                </c:pt>
                <c:pt idx="4">
                  <c:v>3293.66666666667</c:v>
                </c:pt>
                <c:pt idx="5">
                  <c:v>3288.66666666667</c:v>
                </c:pt>
                <c:pt idx="6">
                  <c:v>3303.66666666667</c:v>
                </c:pt>
                <c:pt idx="7">
                  <c:v>3258.66666666667</c:v>
                </c:pt>
                <c:pt idx="8">
                  <c:v>3393</c:v>
                </c:pt>
                <c:pt idx="9">
                  <c:v>3456</c:v>
                </c:pt>
                <c:pt idx="10">
                  <c:v>3391.33333333333</c:v>
                </c:pt>
                <c:pt idx="11">
                  <c:v>3119.33333333333</c:v>
                </c:pt>
                <c:pt idx="12">
                  <c:v>3345.33333333333</c:v>
                </c:pt>
                <c:pt idx="13">
                  <c:v>3358.66666666667</c:v>
                </c:pt>
                <c:pt idx="14">
                  <c:v>3420.66666666667</c:v>
                </c:pt>
                <c:pt idx="15">
                  <c:v>3246.66666666667</c:v>
                </c:pt>
                <c:pt idx="16">
                  <c:v>3168.33333333333</c:v>
                </c:pt>
                <c:pt idx="17">
                  <c:v>3209.33333333333</c:v>
                </c:pt>
                <c:pt idx="18">
                  <c:v>3446</c:v>
                </c:pt>
                <c:pt idx="19">
                  <c:v>3583.66666666667</c:v>
                </c:pt>
                <c:pt idx="20">
                  <c:v>3822.66666666667</c:v>
                </c:pt>
                <c:pt idx="21">
                  <c:v>3562</c:v>
                </c:pt>
                <c:pt idx="22">
                  <c:v>3504.66666666667</c:v>
                </c:pt>
                <c:pt idx="23">
                  <c:v>3268.33333333333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Móvel'!$E$2</c:f>
              <c:strCache>
                <c:ptCount val="1"/>
                <c:pt idx="0">
                  <c:v>Mm6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Móvel'!$E$3:$E$26</c:f>
              <c:numCache>
                <c:formatCode>General</c:formatCode>
                <c:ptCount val="24"/>
                <c:pt idx="6">
                  <c:v>3248</c:v>
                </c:pt>
                <c:pt idx="7">
                  <c:v>3276.16666666667</c:v>
                </c:pt>
                <c:pt idx="8">
                  <c:v>3340.83333333333</c:v>
                </c:pt>
                <c:pt idx="9">
                  <c:v>3379.83333333333</c:v>
                </c:pt>
                <c:pt idx="10">
                  <c:v>3325</c:v>
                </c:pt>
                <c:pt idx="11">
                  <c:v>3256.16666666667</c:v>
                </c:pt>
                <c:pt idx="12">
                  <c:v>3400.66666666667</c:v>
                </c:pt>
                <c:pt idx="13">
                  <c:v>3375</c:v>
                </c:pt>
                <c:pt idx="14">
                  <c:v>3270</c:v>
                </c:pt>
                <c:pt idx="15">
                  <c:v>3296</c:v>
                </c:pt>
                <c:pt idx="16">
                  <c:v>3263.5</c:v>
                </c:pt>
                <c:pt idx="17">
                  <c:v>3315</c:v>
                </c:pt>
                <c:pt idx="18">
                  <c:v>3346.33333333333</c:v>
                </c:pt>
                <c:pt idx="19">
                  <c:v>3376</c:v>
                </c:pt>
                <c:pt idx="20">
                  <c:v>3516</c:v>
                </c:pt>
                <c:pt idx="21">
                  <c:v>3504</c:v>
                </c:pt>
                <c:pt idx="22">
                  <c:v>3544.16666666667</c:v>
                </c:pt>
                <c:pt idx="23">
                  <c:v>3545.5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'Média Móvel'!$G$2</c:f>
              <c:strCache>
                <c:ptCount val="1"/>
                <c:pt idx="0">
                  <c:v>Mm12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Móvel'!$G$3:$G$26</c:f>
              <c:numCache>
                <c:formatCode>0</c:formatCode>
                <c:ptCount val="24"/>
                <c:pt idx="12">
                  <c:v>3324.33333333333</c:v>
                </c:pt>
                <c:pt idx="13">
                  <c:v>3325.58333333333</c:v>
                </c:pt>
                <c:pt idx="14">
                  <c:v>3305.41666666667</c:v>
                </c:pt>
                <c:pt idx="15">
                  <c:v>3337.91666666667</c:v>
                </c:pt>
                <c:pt idx="16">
                  <c:v>3294.25</c:v>
                </c:pt>
                <c:pt idx="17">
                  <c:v>3285.58333333333</c:v>
                </c:pt>
                <c:pt idx="18">
                  <c:v>3373.5</c:v>
                </c:pt>
                <c:pt idx="19">
                  <c:v>3375.5</c:v>
                </c:pt>
                <c:pt idx="20">
                  <c:v>3393</c:v>
                </c:pt>
                <c:pt idx="21">
                  <c:v>3400</c:v>
                </c:pt>
                <c:pt idx="22">
                  <c:v>3403.83333333333</c:v>
                </c:pt>
                <c:pt idx="23">
                  <c:v>3430.25</c:v>
                </c:pt>
              </c:numCache>
            </c:numRef>
          </c:yVal>
          <c:smooth val="0"/>
        </c:ser>
        <c:axId val="58876716"/>
        <c:axId val="55157813"/>
      </c:scatterChart>
      <c:valAx>
        <c:axId val="58876716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157813"/>
        <c:crosses val="autoZero"/>
        <c:crossBetween val="midCat"/>
        <c:majorUnit val="1"/>
      </c:valAx>
      <c:valAx>
        <c:axId val="55157813"/>
        <c:scaling>
          <c:orientation val="minMax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87671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0394091361381"/>
          <c:y val="0.721454505686789"/>
          <c:w val="0.623403105861767"/>
          <c:h val="0.098757655293088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'Equaç. Linear'!$B$2:$B$25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'Equaç. Linear'!$C$2:$C$25</c:f>
              <c:numCache>
                <c:formatCode>General</c:formatCode>
                <c:ptCount val="24"/>
                <c:pt idx="0">
                  <c:v>3973</c:v>
                </c:pt>
                <c:pt idx="1">
                  <c:v>3531</c:v>
                </c:pt>
                <c:pt idx="2">
                  <c:v>3523</c:v>
                </c:pt>
                <c:pt idx="3">
                  <c:v>3551</c:v>
                </c:pt>
                <c:pt idx="4">
                  <c:v>3524</c:v>
                </c:pt>
                <c:pt idx="5">
                  <c:v>3632</c:v>
                </c:pt>
                <c:pt idx="6">
                  <c:v>3525</c:v>
                </c:pt>
                <c:pt idx="7">
                  <c:v>3620</c:v>
                </c:pt>
                <c:pt idx="8">
                  <c:v>3159</c:v>
                </c:pt>
                <c:pt idx="9">
                  <c:v>3084</c:v>
                </c:pt>
                <c:pt idx="10">
                  <c:v>3204</c:v>
                </c:pt>
                <c:pt idx="11">
                  <c:v>2826</c:v>
                </c:pt>
                <c:pt idx="12">
                  <c:v>3188</c:v>
                </c:pt>
                <c:pt idx="13">
                  <c:v>2991</c:v>
                </c:pt>
                <c:pt idx="14">
                  <c:v>2633</c:v>
                </c:pt>
                <c:pt idx="15">
                  <c:v>2792</c:v>
                </c:pt>
                <c:pt idx="16">
                  <c:v>2779</c:v>
                </c:pt>
                <c:pt idx="17">
                  <c:v>2687</c:v>
                </c:pt>
                <c:pt idx="18">
                  <c:v>2457</c:v>
                </c:pt>
                <c:pt idx="19">
                  <c:v>2361</c:v>
                </c:pt>
                <c:pt idx="20">
                  <c:v>2474</c:v>
                </c:pt>
                <c:pt idx="21">
                  <c:v>2428</c:v>
                </c:pt>
                <c:pt idx="22">
                  <c:v>1965</c:v>
                </c:pt>
                <c:pt idx="23">
                  <c:v>1949</c:v>
                </c:pt>
              </c:numCache>
            </c:numRef>
          </c:yVal>
          <c:smooth val="0"/>
        </c:ser>
        <c:axId val="41419843"/>
        <c:axId val="35133975"/>
      </c:scatterChart>
      <c:valAx>
        <c:axId val="41419843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33975"/>
        <c:crosses val="autoZero"/>
        <c:crossBetween val="midCat"/>
        <c:majorUnit val="2"/>
      </c:valAx>
      <c:valAx>
        <c:axId val="35133975"/>
        <c:scaling>
          <c:orientation val="minMax"/>
          <c:min val="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4198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0906382311432"/>
          <c:y val="0.0514570753478603"/>
          <c:w val="0.886702211071037"/>
          <c:h val="0.832370700971384"/>
        </c:manualLayout>
      </c:layout>
      <c:lineChart>
        <c:grouping val="standard"/>
        <c:varyColors val="0"/>
        <c:ser>
          <c:idx val="0"/>
          <c:order val="0"/>
          <c:tx>
            <c:strRef>
              <c:f>'Ajust. Exp. Mov.'!$B$1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'Ajust. Exp. Mov.'!$A$2:$A$11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'Ajust. Exp. Mov.'!$B$2:$B$11</c:f>
              <c:numCache>
                <c:formatCode>General</c:formatCode>
                <c:ptCount val="10"/>
                <c:pt idx="0">
                  <c:v>250</c:v>
                </c:pt>
                <c:pt idx="1">
                  <c:v>230</c:v>
                </c:pt>
                <c:pt idx="2">
                  <c:v>270</c:v>
                </c:pt>
                <c:pt idx="3">
                  <c:v>285</c:v>
                </c:pt>
                <c:pt idx="4">
                  <c:v>290</c:v>
                </c:pt>
                <c:pt idx="5">
                  <c:v>287</c:v>
                </c:pt>
                <c:pt idx="6">
                  <c:v>310</c:v>
                </c:pt>
                <c:pt idx="7">
                  <c:v>325</c:v>
                </c:pt>
                <c:pt idx="8">
                  <c:v>320</c:v>
                </c:pt>
                <c:pt idx="9">
                  <c:v>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"Previsão (P)"</c:f>
              <c:strCache>
                <c:ptCount val="1"/>
                <c:pt idx="0">
                  <c:v>Previsão (P)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'Ajust. Exp. Mov.'!$A$2:$A$11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'Ajust. Exp. Mov.'!$E$1:$E$11</c:f>
              <c:numCache>
                <c:formatCode>General</c:formatCode>
                <c:ptCount val="11"/>
                <c:pt idx="3">
                  <c:v>285</c:v>
                </c:pt>
                <c:pt idx="4">
                  <c:v>296.666666666667</c:v>
                </c:pt>
                <c:pt idx="5">
                  <c:v>307.666666666667</c:v>
                </c:pt>
                <c:pt idx="6">
                  <c:v>317.133333333333</c:v>
                </c:pt>
                <c:pt idx="7">
                  <c:v>327.54</c:v>
                </c:pt>
                <c:pt idx="8">
                  <c:v>338.263333333333</c:v>
                </c:pt>
                <c:pt idx="9">
                  <c:v>347.363533333333</c:v>
                </c:pt>
                <c:pt idx="10">
                  <c:v>357.188446666667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832815"/>
        <c:axId val="94515216"/>
      </c:lineChart>
      <c:catAx>
        <c:axId val="278328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515216"/>
        <c:crosses val="autoZero"/>
        <c:auto val="1"/>
        <c:lblAlgn val="ctr"/>
        <c:lblOffset val="100"/>
        <c:noMultiLvlLbl val="0"/>
      </c:catAx>
      <c:valAx>
        <c:axId val="94515216"/>
        <c:scaling>
          <c:orientation val="minMax"/>
          <c:min val="2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832815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61804680664917"/>
          <c:y val="0.550349956255468"/>
          <c:w val="0.25486198600175"/>
          <c:h val="0.2511515748031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5723643169058"/>
          <c:y val="0.0514503215645098"/>
          <c:w val="0.792264504054897"/>
          <c:h val="0.744585903661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'Sazon. Simples'!$J$1</c:f>
              <c:strCache>
                <c:ptCount val="1"/>
                <c:pt idx="0">
                  <c:v>D. Real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'Sazon. Simples'!$F$2:$F$25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'Sazon. Simples'!$J$2:$J$25</c:f>
              <c:numCache>
                <c:formatCode>General</c:formatCode>
                <c:ptCount val="24"/>
                <c:pt idx="0">
                  <c:v>3600</c:v>
                </c:pt>
                <c:pt idx="1">
                  <c:v>3416</c:v>
                </c:pt>
                <c:pt idx="2">
                  <c:v>2682</c:v>
                </c:pt>
                <c:pt idx="3">
                  <c:v>2250</c:v>
                </c:pt>
                <c:pt idx="4">
                  <c:v>2107</c:v>
                </c:pt>
                <c:pt idx="5">
                  <c:v>2352</c:v>
                </c:pt>
                <c:pt idx="6">
                  <c:v>2841</c:v>
                </c:pt>
                <c:pt idx="7">
                  <c:v>3322</c:v>
                </c:pt>
                <c:pt idx="8">
                  <c:v>3720</c:v>
                </c:pt>
                <c:pt idx="9">
                  <c:v>3468</c:v>
                </c:pt>
                <c:pt idx="10">
                  <c:v>3349</c:v>
                </c:pt>
                <c:pt idx="11">
                  <c:v>2745</c:v>
                </c:pt>
                <c:pt idx="12">
                  <c:v>2254</c:v>
                </c:pt>
                <c:pt idx="13">
                  <c:v>2086</c:v>
                </c:pt>
                <c:pt idx="14">
                  <c:v>2400</c:v>
                </c:pt>
                <c:pt idx="15">
                  <c:v>2850</c:v>
                </c:pt>
                <c:pt idx="16">
                  <c:v>3344</c:v>
                </c:pt>
                <c:pt idx="17">
                  <c:v>3564</c:v>
                </c:pt>
                <c:pt idx="18">
                  <c:v>3576</c:v>
                </c:pt>
                <c:pt idx="19">
                  <c:v>3360</c:v>
                </c:pt>
                <c:pt idx="20">
                  <c:v>2745</c:v>
                </c:pt>
                <c:pt idx="21">
                  <c:v>2325</c:v>
                </c:pt>
                <c:pt idx="22">
                  <c:v>1960</c:v>
                </c:pt>
                <c:pt idx="23">
                  <c:v>2400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'Sazon. Simples'!$I$1</c:f>
              <c:strCache>
                <c:ptCount val="1"/>
                <c:pt idx="0">
                  <c:v>D. Prev.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'Sazon. Simples'!$F$2:$F$25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'Sazon. Simples'!$I$2:$I$25</c:f>
              <c:numCache>
                <c:formatCode>0</c:formatCode>
                <c:ptCount val="24"/>
                <c:pt idx="0">
                  <c:v>3526.89120237527</c:v>
                </c:pt>
                <c:pt idx="1">
                  <c:v>3356.07411397891</c:v>
                </c:pt>
                <c:pt idx="2">
                  <c:v>2742.13778680232</c:v>
                </c:pt>
                <c:pt idx="3">
                  <c:v>2249.76020846048</c:v>
                </c:pt>
                <c:pt idx="4">
                  <c:v>2095.82854445457</c:v>
                </c:pt>
                <c:pt idx="5">
                  <c:v>2376.33038083493</c:v>
                </c:pt>
                <c:pt idx="6">
                  <c:v>2848.95052927612</c:v>
                </c:pt>
                <c:pt idx="7">
                  <c:v>3333.0193888837</c:v>
                </c:pt>
                <c:pt idx="8">
                  <c:v>3636.96200787631</c:v>
                </c:pt>
                <c:pt idx="9">
                  <c:v>3526.89120237527</c:v>
                </c:pt>
                <c:pt idx="10">
                  <c:v>3356.07411397891</c:v>
                </c:pt>
                <c:pt idx="11">
                  <c:v>2742.13778680232</c:v>
                </c:pt>
                <c:pt idx="12">
                  <c:v>2249.76020846048</c:v>
                </c:pt>
                <c:pt idx="13">
                  <c:v>2095.82854445457</c:v>
                </c:pt>
                <c:pt idx="14">
                  <c:v>2376.33038083493</c:v>
                </c:pt>
                <c:pt idx="15">
                  <c:v>2848.95052927612</c:v>
                </c:pt>
                <c:pt idx="16">
                  <c:v>3333.0193888837</c:v>
                </c:pt>
                <c:pt idx="17">
                  <c:v>3636.96200787631</c:v>
                </c:pt>
                <c:pt idx="18">
                  <c:v>3526.89120237527</c:v>
                </c:pt>
                <c:pt idx="19">
                  <c:v>3356.07411397891</c:v>
                </c:pt>
                <c:pt idx="20">
                  <c:v>2742.13778680232</c:v>
                </c:pt>
                <c:pt idx="21">
                  <c:v>2249.76020846048</c:v>
                </c:pt>
                <c:pt idx="22">
                  <c:v>2095.82854445457</c:v>
                </c:pt>
                <c:pt idx="23">
                  <c:v>2376.33038083493</c:v>
                </c:pt>
              </c:numCache>
            </c:numRef>
          </c:yVal>
          <c:smooth val="0"/>
        </c:ser>
        <c:axId val="24266839"/>
        <c:axId val="7399991"/>
      </c:scatterChart>
      <c:valAx>
        <c:axId val="242668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9991"/>
        <c:crosses val="autoZero"/>
        <c:crossBetween val="midCat"/>
        <c:majorUnit val="1"/>
      </c:valAx>
      <c:valAx>
        <c:axId val="7399991"/>
        <c:scaling>
          <c:orientation val="minMax"/>
          <c:max val="4000"/>
          <c:min val="19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6683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70260108629141"/>
          <c:y val="0.124616141732283"/>
          <c:w val="0.169093628169656"/>
          <c:h val="0.167434383202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'Sazon. c. Tend.'!$M$3:$M$26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'Sazon. c. Tend.'!$P$3:$P$26</c:f>
              <c:numCache>
                <c:formatCode>0</c:formatCode>
                <c:ptCount val="24"/>
                <c:pt idx="0">
                  <c:v>1371.67299925263</c:v>
                </c:pt>
                <c:pt idx="1">
                  <c:v>1595.78654320671</c:v>
                </c:pt>
                <c:pt idx="2">
                  <c:v>1989.12849259295</c:v>
                </c:pt>
                <c:pt idx="3">
                  <c:v>2294.4207154737</c:v>
                </c:pt>
                <c:pt idx="4">
                  <c:v>2453.75509522728</c:v>
                </c:pt>
                <c:pt idx="5">
                  <c:v>2719.57658062002</c:v>
                </c:pt>
                <c:pt idx="6">
                  <c:v>3015.65411931719</c:v>
                </c:pt>
                <c:pt idx="7">
                  <c:v>3447.33613511915</c:v>
                </c:pt>
                <c:pt idx="8">
                  <c:v>3743.40966671475</c:v>
                </c:pt>
                <c:pt idx="9">
                  <c:v>3920.02243696316</c:v>
                </c:pt>
                <c:pt idx="10">
                  <c:v>4285.53014132519</c:v>
                </c:pt>
                <c:pt idx="11">
                  <c:v>4713.35325878133</c:v>
                </c:pt>
                <c:pt idx="12">
                  <c:v>4739.42785152664</c:v>
                </c:pt>
                <c:pt idx="13">
                  <c:v>5289.04868669676</c:v>
                </c:pt>
                <c:pt idx="14">
                  <c:v>5475.05495471885</c:v>
                </c:pt>
                <c:pt idx="15">
                  <c:v>5697.62847526722</c:v>
                </c:pt>
                <c:pt idx="16">
                  <c:v>6027.07427888743</c:v>
                </c:pt>
                <c:pt idx="17">
                  <c:v>6174.73180489956</c:v>
                </c:pt>
                <c:pt idx="18">
                  <c:v>6949.55655300017</c:v>
                </c:pt>
                <c:pt idx="19">
                  <c:v>6770.06975933039</c:v>
                </c:pt>
                <c:pt idx="20">
                  <c:v>7207.64340464452</c:v>
                </c:pt>
                <c:pt idx="21">
                  <c:v>7449.0559923421</c:v>
                </c:pt>
                <c:pt idx="22">
                  <c:v>7419.08314940373</c:v>
                </c:pt>
                <c:pt idx="23">
                  <c:v>7756.71482582755</c:v>
                </c:pt>
              </c:numCache>
            </c:numRef>
          </c:yVal>
          <c:smooth val="0"/>
        </c:ser>
        <c:axId val="61018406"/>
        <c:axId val="79383863"/>
      </c:scatterChart>
      <c:valAx>
        <c:axId val="610184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383863"/>
        <c:crosses val="autoZero"/>
        <c:crossBetween val="midCat"/>
      </c:valAx>
      <c:valAx>
        <c:axId val="793838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1840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'Sazon. c. Tend.'!$V$2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'Sazon. c. Tend.'!$M$3:$M$26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'Sazon. c. Tend.'!$V$3:$V$26</c:f>
              <c:numCache>
                <c:formatCode>0</c:formatCode>
                <c:ptCount val="24"/>
                <c:pt idx="0">
                  <c:v>1083</c:v>
                </c:pt>
                <c:pt idx="1">
                  <c:v>1460</c:v>
                </c:pt>
                <c:pt idx="2">
                  <c:v>2109</c:v>
                </c:pt>
                <c:pt idx="3">
                  <c:v>2717</c:v>
                </c:pt>
                <c:pt idx="4">
                  <c:v>2801</c:v>
                </c:pt>
                <c:pt idx="5">
                  <c:v>2503</c:v>
                </c:pt>
                <c:pt idx="6">
                  <c:v>2381</c:v>
                </c:pt>
                <c:pt idx="7">
                  <c:v>3154</c:v>
                </c:pt>
                <c:pt idx="8">
                  <c:v>3969</c:v>
                </c:pt>
                <c:pt idx="9">
                  <c:v>4642</c:v>
                </c:pt>
                <c:pt idx="10">
                  <c:v>4892</c:v>
                </c:pt>
                <c:pt idx="11">
                  <c:v>4338</c:v>
                </c:pt>
                <c:pt idx="12">
                  <c:v>3742</c:v>
                </c:pt>
                <c:pt idx="13">
                  <c:v>4839</c:v>
                </c:pt>
                <c:pt idx="14">
                  <c:v>5805</c:v>
                </c:pt>
                <c:pt idx="15">
                  <c:v>6747</c:v>
                </c:pt>
                <c:pt idx="16">
                  <c:v>6880</c:v>
                </c:pt>
                <c:pt idx="17">
                  <c:v>5683</c:v>
                </c:pt>
                <c:pt idx="18">
                  <c:v>5487</c:v>
                </c:pt>
                <c:pt idx="19">
                  <c:v>6194</c:v>
                </c:pt>
                <c:pt idx="20">
                  <c:v>7642</c:v>
                </c:pt>
                <c:pt idx="21">
                  <c:v>8821</c:v>
                </c:pt>
                <c:pt idx="22">
                  <c:v>8469</c:v>
                </c:pt>
                <c:pt idx="23">
                  <c:v>7139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'Sazon. c. Tend.'!$U$2</c:f>
              <c:strCache>
                <c:ptCount val="1"/>
                <c:pt idx="0">
                  <c:v>D. Prev.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'Sazon. c. Tend.'!$R$3:$R$28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'Sazon. c. Tend.'!$U$3:$U$28</c:f>
              <c:numCache>
                <c:formatCode>0</c:formatCode>
                <c:ptCount val="26"/>
                <c:pt idx="0">
                  <c:v>1101.14141695795</c:v>
                </c:pt>
                <c:pt idx="1">
                  <c:v>1537.96258681828</c:v>
                </c:pt>
                <c:pt idx="2">
                  <c:v>2085.90906291396</c:v>
                </c:pt>
                <c:pt idx="3">
                  <c:v>2668.77946956463</c:v>
                </c:pt>
                <c:pt idx="4">
                  <c:v>2899.50698985344</c:v>
                </c:pt>
                <c:pt idx="5">
                  <c:v>2601.31641462625</c:v>
                </c:pt>
                <c:pt idx="6">
                  <c:v>2457.66173996046</c:v>
                </c:pt>
                <c:pt idx="7">
                  <c:v>3109.86830984773</c:v>
                </c:pt>
                <c:pt idx="8">
                  <c:v>3907.54749074452</c:v>
                </c:pt>
                <c:pt idx="9">
                  <c:v>4703.31379385758</c:v>
                </c:pt>
                <c:pt idx="10">
                  <c:v>4860.74513842028</c:v>
                </c:pt>
                <c:pt idx="11">
                  <c:v>4182.59356293129</c:v>
                </c:pt>
                <c:pt idx="12">
                  <c:v>3814.18206296297</c:v>
                </c:pt>
                <c:pt idx="13">
                  <c:v>4681.77403287717</c:v>
                </c:pt>
                <c:pt idx="14">
                  <c:v>5729.18591857509</c:v>
                </c:pt>
                <c:pt idx="15">
                  <c:v>6737.84811815052</c:v>
                </c:pt>
                <c:pt idx="16">
                  <c:v>6821.98328698712</c:v>
                </c:pt>
                <c:pt idx="17">
                  <c:v>5763.87071123633</c:v>
                </c:pt>
                <c:pt idx="18">
                  <c:v>5170.70238596548</c:v>
                </c:pt>
                <c:pt idx="19">
                  <c:v>6253.67975590661</c:v>
                </c:pt>
                <c:pt idx="20">
                  <c:v>7550.82434640566</c:v>
                </c:pt>
                <c:pt idx="21">
                  <c:v>8772.38244244346</c:v>
                </c:pt>
                <c:pt idx="22">
                  <c:v>8783.22143555396</c:v>
                </c:pt>
                <c:pt idx="23">
                  <c:v>7345.14785954137</c:v>
                </c:pt>
                <c:pt idx="24">
                  <c:v>6527.22270896799</c:v>
                </c:pt>
                <c:pt idx="25">
                  <c:v>7825.58547893606</c:v>
                </c:pt>
              </c:numCache>
            </c:numRef>
          </c:yVal>
          <c:smooth val="0"/>
        </c:ser>
        <c:axId val="7156693"/>
        <c:axId val="58617732"/>
      </c:scatterChart>
      <c:valAx>
        <c:axId val="7156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17732"/>
        <c:crosses val="autoZero"/>
        <c:crossBetween val="midCat"/>
      </c:valAx>
      <c:valAx>
        <c:axId val="586177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669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45177436539798"/>
          <c:y val="0.54591243802858"/>
          <c:w val="0.173257054929265"/>
          <c:h val="0.1674343832021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'Prev. Correla.'!$B$2:$B$14</c:f>
              <c:numCache>
                <c:formatCode>General</c:formatCode>
                <c:ptCount val="13"/>
                <c:pt idx="0">
                  <c:v>10000</c:v>
                </c:pt>
                <c:pt idx="1">
                  <c:v>12000</c:v>
                </c:pt>
                <c:pt idx="2">
                  <c:v>8000</c:v>
                </c:pt>
                <c:pt idx="3">
                  <c:v>15000</c:v>
                </c:pt>
                <c:pt idx="4">
                  <c:v>6500</c:v>
                </c:pt>
                <c:pt idx="5">
                  <c:v>11000</c:v>
                </c:pt>
                <c:pt idx="6">
                  <c:v>14500</c:v>
                </c:pt>
                <c:pt idx="7">
                  <c:v>10100</c:v>
                </c:pt>
                <c:pt idx="8">
                  <c:v>9200</c:v>
                </c:pt>
                <c:pt idx="9">
                  <c:v>13400</c:v>
                </c:pt>
                <c:pt idx="10">
                  <c:v>12700</c:v>
                </c:pt>
                <c:pt idx="11">
                  <c:v>7600</c:v>
                </c:pt>
                <c:pt idx="12">
                  <c:v>13100</c:v>
                </c:pt>
              </c:numCache>
            </c:numRef>
          </c:xVal>
          <c:yVal>
            <c:numRef>
              <c:f>'Prev. Correla.'!$C$2:$C$14</c:f>
              <c:numCache>
                <c:formatCode>General</c:formatCode>
                <c:ptCount val="13"/>
                <c:pt idx="0">
                  <c:v>31560</c:v>
                </c:pt>
                <c:pt idx="1">
                  <c:v>38000</c:v>
                </c:pt>
                <c:pt idx="2">
                  <c:v>25250</c:v>
                </c:pt>
                <c:pt idx="3">
                  <c:v>47200</c:v>
                </c:pt>
                <c:pt idx="4">
                  <c:v>22000</c:v>
                </c:pt>
                <c:pt idx="5">
                  <c:v>34200</c:v>
                </c:pt>
                <c:pt idx="6">
                  <c:v>45100</c:v>
                </c:pt>
                <c:pt idx="7">
                  <c:v>32300</c:v>
                </c:pt>
                <c:pt idx="8">
                  <c:v>29000</c:v>
                </c:pt>
                <c:pt idx="9">
                  <c:v>40900</c:v>
                </c:pt>
                <c:pt idx="10">
                  <c:v>40000</c:v>
                </c:pt>
                <c:pt idx="11">
                  <c:v>24200</c:v>
                </c:pt>
                <c:pt idx="12">
                  <c:v>41000</c:v>
                </c:pt>
              </c:numCache>
            </c:numRef>
          </c:yVal>
          <c:smooth val="0"/>
        </c:ser>
        <c:axId val="37293004"/>
        <c:axId val="82490608"/>
      </c:scatterChart>
      <c:valAx>
        <c:axId val="37293004"/>
        <c:scaling>
          <c:orientation val="minMax"/>
          <c:max val="16000"/>
          <c:min val="60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Número de alunos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90608"/>
        <c:crosses val="autoZero"/>
        <c:crossBetween val="midCat"/>
      </c:valAx>
      <c:valAx>
        <c:axId val="82490608"/>
        <c:scaling>
          <c:orientation val="minMax"/>
          <c:min val="15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Vendas por casa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930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0147595068588"/>
          <c:y val="0.0513981659685271"/>
          <c:w val="0.869031081785032"/>
          <c:h val="0.781727612362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1'!$B$3:$B$23</c:f>
              <c:numCache>
                <c:formatCode>General</c:formatCode>
                <c:ptCount val="21"/>
                <c:pt idx="0">
                  <c:v>3100</c:v>
                </c:pt>
                <c:pt idx="1">
                  <c:v>2700</c:v>
                </c:pt>
                <c:pt idx="2">
                  <c:v>3250</c:v>
                </c:pt>
                <c:pt idx="3">
                  <c:v>3570</c:v>
                </c:pt>
                <c:pt idx="4">
                  <c:v>3300</c:v>
                </c:pt>
                <c:pt idx="5">
                  <c:v>3700</c:v>
                </c:pt>
                <c:pt idx="6">
                  <c:v>3100</c:v>
                </c:pt>
                <c:pt idx="7">
                  <c:v>2850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3600</c:v>
                </c:pt>
                <c:pt idx="12">
                  <c:v>3271</c:v>
                </c:pt>
                <c:pt idx="13">
                  <c:v>3073</c:v>
                </c:pt>
                <c:pt idx="14">
                  <c:v>2600</c:v>
                </c:pt>
                <c:pt idx="15">
                  <c:v>2975</c:v>
                </c:pt>
                <c:pt idx="16">
                  <c:v>3196</c:v>
                </c:pt>
                <c:pt idx="17">
                  <c:v>3824</c:v>
                </c:pt>
                <c:pt idx="18">
                  <c:v>3449</c:v>
                </c:pt>
                <c:pt idx="19">
                  <c:v>2936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1'!$C$2</c:f>
              <c:strCache>
                <c:ptCount val="1"/>
                <c:pt idx="0">
                  <c:v>Mm4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1'!$C$3:$C$23</c:f>
              <c:numCache>
                <c:formatCode>0</c:formatCode>
                <c:ptCount val="21"/>
                <c:pt idx="4">
                  <c:v>3155</c:v>
                </c:pt>
                <c:pt idx="5">
                  <c:v>3205</c:v>
                </c:pt>
                <c:pt idx="6">
                  <c:v>3455</c:v>
                </c:pt>
                <c:pt idx="7">
                  <c:v>3417.5</c:v>
                </c:pt>
                <c:pt idx="8">
                  <c:v>3237.5</c:v>
                </c:pt>
                <c:pt idx="9">
                  <c:v>3222.5</c:v>
                </c:pt>
                <c:pt idx="10">
                  <c:v>3105.25</c:v>
                </c:pt>
                <c:pt idx="11">
                  <c:v>3052</c:v>
                </c:pt>
                <c:pt idx="12">
                  <c:v>3239.5</c:v>
                </c:pt>
                <c:pt idx="13">
                  <c:v>3247.25</c:v>
                </c:pt>
                <c:pt idx="14">
                  <c:v>3207.75</c:v>
                </c:pt>
                <c:pt idx="15">
                  <c:v>3136</c:v>
                </c:pt>
                <c:pt idx="16">
                  <c:v>2979.75</c:v>
                </c:pt>
                <c:pt idx="17">
                  <c:v>2961</c:v>
                </c:pt>
                <c:pt idx="18">
                  <c:v>3148.75</c:v>
                </c:pt>
                <c:pt idx="19">
                  <c:v>3361</c:v>
                </c:pt>
                <c:pt idx="20">
                  <c:v>3351.25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1'!$E$2</c:f>
              <c:strCache>
                <c:ptCount val="1"/>
                <c:pt idx="0">
                  <c:v>Mm8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1'!$E$3:$E$23</c:f>
              <c:numCache>
                <c:formatCode>0</c:formatCode>
                <c:ptCount val="21"/>
                <c:pt idx="8">
                  <c:v>3196.25</c:v>
                </c:pt>
                <c:pt idx="9">
                  <c:v>3213.75</c:v>
                </c:pt>
                <c:pt idx="10">
                  <c:v>3280.125</c:v>
                </c:pt>
                <c:pt idx="11">
                  <c:v>3234.75</c:v>
                </c:pt>
                <c:pt idx="12">
                  <c:v>3238.5</c:v>
                </c:pt>
                <c:pt idx="13">
                  <c:v>3234.875</c:v>
                </c:pt>
                <c:pt idx="14">
                  <c:v>3156.5</c:v>
                </c:pt>
                <c:pt idx="15">
                  <c:v>3094</c:v>
                </c:pt>
                <c:pt idx="16">
                  <c:v>3109.625</c:v>
                </c:pt>
                <c:pt idx="17">
                  <c:v>3104.125</c:v>
                </c:pt>
                <c:pt idx="18">
                  <c:v>3178.25</c:v>
                </c:pt>
                <c:pt idx="19">
                  <c:v>3248.5</c:v>
                </c:pt>
                <c:pt idx="20">
                  <c:v>3165.5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'Exe. 1'!$G$2</c:f>
              <c:strCache>
                <c:ptCount val="1"/>
                <c:pt idx="0">
                  <c:v>Mm10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1'!$G$3:$G$23</c:f>
              <c:numCache>
                <c:formatCode>General</c:formatCode>
                <c:ptCount val="21"/>
                <c:pt idx="10">
                  <c:v>3204.1</c:v>
                </c:pt>
                <c:pt idx="11">
                  <c:v>3182.8</c:v>
                </c:pt>
                <c:pt idx="12">
                  <c:v>3272.8</c:v>
                </c:pt>
                <c:pt idx="13">
                  <c:v>3274.9</c:v>
                </c:pt>
                <c:pt idx="14">
                  <c:v>3225.2</c:v>
                </c:pt>
                <c:pt idx="15">
                  <c:v>3155.2</c:v>
                </c:pt>
                <c:pt idx="16">
                  <c:v>3082.7</c:v>
                </c:pt>
                <c:pt idx="17">
                  <c:v>3092.3</c:v>
                </c:pt>
                <c:pt idx="18">
                  <c:v>3189.7</c:v>
                </c:pt>
                <c:pt idx="19">
                  <c:v>3210.6</c:v>
                </c:pt>
                <c:pt idx="20">
                  <c:v>3181.1</c:v>
                </c:pt>
              </c:numCache>
            </c:numRef>
          </c:yVal>
          <c:smooth val="0"/>
        </c:ser>
        <c:axId val="47755356"/>
        <c:axId val="23353654"/>
      </c:scatterChart>
      <c:valAx>
        <c:axId val="477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53654"/>
        <c:crosses val="autoZero"/>
        <c:crossBetween val="midCat"/>
        <c:majorUnit val="2"/>
      </c:valAx>
      <c:valAx>
        <c:axId val="23353654"/>
        <c:scaling>
          <c:orientation val="minMax"/>
          <c:max val="4000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5535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65485783027122"/>
          <c:y val="0.036269320501604"/>
          <c:w val="0.601180883639545"/>
          <c:h val="0.10338728492271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Mm4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78447506692"/>
          <c:y val="0.221743670060037"/>
          <c:w val="0.868989788837117"/>
          <c:h val="0.6114591490472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1'!$D$3:$D$23</c:f>
              <c:numCache>
                <c:formatCode>0</c:formatCode>
                <c:ptCount val="21"/>
                <c:pt idx="4">
                  <c:v>145</c:v>
                </c:pt>
                <c:pt idx="5">
                  <c:v>495</c:v>
                </c:pt>
                <c:pt idx="6">
                  <c:v>-355</c:v>
                </c:pt>
                <c:pt idx="7">
                  <c:v>-567.5</c:v>
                </c:pt>
                <c:pt idx="8">
                  <c:v>2.5</c:v>
                </c:pt>
                <c:pt idx="9">
                  <c:v>8.5</c:v>
                </c:pt>
                <c:pt idx="10">
                  <c:v>-218.25</c:v>
                </c:pt>
                <c:pt idx="11">
                  <c:v>548</c:v>
                </c:pt>
                <c:pt idx="12">
                  <c:v>31.5</c:v>
                </c:pt>
                <c:pt idx="13">
                  <c:v>-174.25</c:v>
                </c:pt>
                <c:pt idx="14">
                  <c:v>-607.75</c:v>
                </c:pt>
                <c:pt idx="15">
                  <c:v>-161</c:v>
                </c:pt>
                <c:pt idx="16">
                  <c:v>216.25</c:v>
                </c:pt>
                <c:pt idx="17">
                  <c:v>863</c:v>
                </c:pt>
                <c:pt idx="18">
                  <c:v>300.25</c:v>
                </c:pt>
                <c:pt idx="19">
                  <c:v>-425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1'!$L$3:$L$23</c:f>
              <c:numCache>
                <c:formatCode>0</c:formatCode>
                <c:ptCount val="21"/>
                <c:pt idx="0">
                  <c:v>1418.1</c:v>
                </c:pt>
                <c:pt idx="1">
                  <c:v>1418.1</c:v>
                </c:pt>
                <c:pt idx="2">
                  <c:v>1418.1</c:v>
                </c:pt>
                <c:pt idx="3">
                  <c:v>1418.1</c:v>
                </c:pt>
                <c:pt idx="4">
                  <c:v>1418.1</c:v>
                </c:pt>
                <c:pt idx="5">
                  <c:v>1418.1</c:v>
                </c:pt>
                <c:pt idx="6">
                  <c:v>1418.1</c:v>
                </c:pt>
                <c:pt idx="7">
                  <c:v>1418.1</c:v>
                </c:pt>
                <c:pt idx="8">
                  <c:v>1418.1</c:v>
                </c:pt>
                <c:pt idx="9">
                  <c:v>1418.1</c:v>
                </c:pt>
                <c:pt idx="10">
                  <c:v>1418.1</c:v>
                </c:pt>
                <c:pt idx="11">
                  <c:v>1418.1</c:v>
                </c:pt>
                <c:pt idx="12">
                  <c:v>1418.1</c:v>
                </c:pt>
                <c:pt idx="13">
                  <c:v>1418.1</c:v>
                </c:pt>
                <c:pt idx="14">
                  <c:v>1418.1</c:v>
                </c:pt>
                <c:pt idx="15">
                  <c:v>1418.1</c:v>
                </c:pt>
                <c:pt idx="16">
                  <c:v>1418.1</c:v>
                </c:pt>
                <c:pt idx="17">
                  <c:v>1418.1</c:v>
                </c:pt>
                <c:pt idx="18">
                  <c:v>1418.1</c:v>
                </c:pt>
                <c:pt idx="19">
                  <c:v>1418.1</c:v>
                </c:pt>
                <c:pt idx="20">
                  <c:v>1418.1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1'!$M$3:$M$23</c:f>
              <c:numCache>
                <c:formatCode>0</c:formatCode>
                <c:ptCount val="21"/>
                <c:pt idx="0">
                  <c:v>-1418.1</c:v>
                </c:pt>
                <c:pt idx="1">
                  <c:v>-1418.1</c:v>
                </c:pt>
                <c:pt idx="2">
                  <c:v>-1418.1</c:v>
                </c:pt>
                <c:pt idx="3">
                  <c:v>-1418.1</c:v>
                </c:pt>
                <c:pt idx="4">
                  <c:v>-1418.1</c:v>
                </c:pt>
                <c:pt idx="5">
                  <c:v>-1418.1</c:v>
                </c:pt>
                <c:pt idx="6">
                  <c:v>-1418.1</c:v>
                </c:pt>
                <c:pt idx="7">
                  <c:v>-1418.1</c:v>
                </c:pt>
                <c:pt idx="8">
                  <c:v>-1418.1</c:v>
                </c:pt>
                <c:pt idx="9">
                  <c:v>-1418.1</c:v>
                </c:pt>
                <c:pt idx="10">
                  <c:v>-1418.1</c:v>
                </c:pt>
                <c:pt idx="11">
                  <c:v>-1418.1</c:v>
                </c:pt>
                <c:pt idx="12">
                  <c:v>-1418.1</c:v>
                </c:pt>
                <c:pt idx="13">
                  <c:v>-1418.1</c:v>
                </c:pt>
                <c:pt idx="14">
                  <c:v>-1418.1</c:v>
                </c:pt>
                <c:pt idx="15">
                  <c:v>-1418.1</c:v>
                </c:pt>
                <c:pt idx="16">
                  <c:v>-1418.1</c:v>
                </c:pt>
                <c:pt idx="17">
                  <c:v>-1418.1</c:v>
                </c:pt>
                <c:pt idx="18">
                  <c:v>-1418.1</c:v>
                </c:pt>
                <c:pt idx="19">
                  <c:v>-1418.1</c:v>
                </c:pt>
                <c:pt idx="20">
                  <c:v>-1418.1</c:v>
                </c:pt>
              </c:numCache>
            </c:numRef>
          </c:yVal>
          <c:smooth val="0"/>
        </c:ser>
        <c:axId val="61667790"/>
        <c:axId val="91903686"/>
      </c:scatterChart>
      <c:valAx>
        <c:axId val="616677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903686"/>
        <c:crosses val="autoZero"/>
        <c:crossBetween val="midCat"/>
        <c:majorUnit val="2"/>
      </c:valAx>
      <c:valAx>
        <c:axId val="91903686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67790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Mm8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63552559845"/>
          <c:y val="0.221772614541183"/>
          <c:w val="0.869009267978391"/>
          <c:h val="0.611538963581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1'!$F$3:$F$23</c:f>
              <c:numCache>
                <c:formatCode>0</c:formatCode>
                <c:ptCount val="21"/>
                <c:pt idx="8">
                  <c:v>43.75</c:v>
                </c:pt>
                <c:pt idx="9">
                  <c:v>17.25</c:v>
                </c:pt>
                <c:pt idx="10">
                  <c:v>-393.125</c:v>
                </c:pt>
                <c:pt idx="11">
                  <c:v>365.25</c:v>
                </c:pt>
                <c:pt idx="12">
                  <c:v>32.5</c:v>
                </c:pt>
                <c:pt idx="13">
                  <c:v>-161.875</c:v>
                </c:pt>
                <c:pt idx="14">
                  <c:v>-556.5</c:v>
                </c:pt>
                <c:pt idx="15">
                  <c:v>-119</c:v>
                </c:pt>
                <c:pt idx="16">
                  <c:v>86.375</c:v>
                </c:pt>
                <c:pt idx="17">
                  <c:v>719.875</c:v>
                </c:pt>
                <c:pt idx="18">
                  <c:v>270.75</c:v>
                </c:pt>
                <c:pt idx="19">
                  <c:v>-312.5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1'!$N$3:$N$23</c:f>
              <c:numCache>
                <c:formatCode>0</c:formatCode>
                <c:ptCount val="21"/>
                <c:pt idx="0">
                  <c:v>1207.1</c:v>
                </c:pt>
                <c:pt idx="1">
                  <c:v>1207.1</c:v>
                </c:pt>
                <c:pt idx="2">
                  <c:v>1207.1</c:v>
                </c:pt>
                <c:pt idx="3">
                  <c:v>1207.1</c:v>
                </c:pt>
                <c:pt idx="4">
                  <c:v>1207.1</c:v>
                </c:pt>
                <c:pt idx="5">
                  <c:v>1207.1</c:v>
                </c:pt>
                <c:pt idx="6">
                  <c:v>1207.1</c:v>
                </c:pt>
                <c:pt idx="7">
                  <c:v>1207.1</c:v>
                </c:pt>
                <c:pt idx="8">
                  <c:v>1207.1</c:v>
                </c:pt>
                <c:pt idx="9">
                  <c:v>1207.1</c:v>
                </c:pt>
                <c:pt idx="10">
                  <c:v>1207.1</c:v>
                </c:pt>
                <c:pt idx="11">
                  <c:v>1207.1</c:v>
                </c:pt>
                <c:pt idx="12">
                  <c:v>1207.1</c:v>
                </c:pt>
                <c:pt idx="13">
                  <c:v>1207.1</c:v>
                </c:pt>
                <c:pt idx="14">
                  <c:v>1207.1</c:v>
                </c:pt>
                <c:pt idx="15">
                  <c:v>1207.1</c:v>
                </c:pt>
                <c:pt idx="16">
                  <c:v>1207.1</c:v>
                </c:pt>
                <c:pt idx="17">
                  <c:v>1207.1</c:v>
                </c:pt>
                <c:pt idx="18">
                  <c:v>1207.1</c:v>
                </c:pt>
                <c:pt idx="19">
                  <c:v>1207.1</c:v>
                </c:pt>
                <c:pt idx="20">
                  <c:v>1207.1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1'!$O$3:$O$23</c:f>
              <c:numCache>
                <c:formatCode>0</c:formatCode>
                <c:ptCount val="21"/>
                <c:pt idx="0">
                  <c:v>-1207.1</c:v>
                </c:pt>
                <c:pt idx="1">
                  <c:v>-1207.1</c:v>
                </c:pt>
                <c:pt idx="2">
                  <c:v>-1207.1</c:v>
                </c:pt>
                <c:pt idx="3">
                  <c:v>-1207.1</c:v>
                </c:pt>
                <c:pt idx="4">
                  <c:v>-1207.1</c:v>
                </c:pt>
                <c:pt idx="5">
                  <c:v>-1207.1</c:v>
                </c:pt>
                <c:pt idx="6">
                  <c:v>-1207.1</c:v>
                </c:pt>
                <c:pt idx="7">
                  <c:v>-1207.1</c:v>
                </c:pt>
                <c:pt idx="8">
                  <c:v>-1207.1</c:v>
                </c:pt>
                <c:pt idx="9">
                  <c:v>-1207.1</c:v>
                </c:pt>
                <c:pt idx="10">
                  <c:v>-1207.1</c:v>
                </c:pt>
                <c:pt idx="11">
                  <c:v>-1207.1</c:v>
                </c:pt>
                <c:pt idx="12">
                  <c:v>-1207.1</c:v>
                </c:pt>
                <c:pt idx="13">
                  <c:v>-1207.1</c:v>
                </c:pt>
                <c:pt idx="14">
                  <c:v>-1207.1</c:v>
                </c:pt>
                <c:pt idx="15">
                  <c:v>-1207.1</c:v>
                </c:pt>
                <c:pt idx="16">
                  <c:v>-1207.1</c:v>
                </c:pt>
                <c:pt idx="17">
                  <c:v>-1207.1</c:v>
                </c:pt>
                <c:pt idx="18">
                  <c:v>-1207.1</c:v>
                </c:pt>
                <c:pt idx="19">
                  <c:v>-1207.1</c:v>
                </c:pt>
                <c:pt idx="20">
                  <c:v>-1207.1</c:v>
                </c:pt>
              </c:numCache>
            </c:numRef>
          </c:yVal>
          <c:smooth val="0"/>
        </c:ser>
        <c:axId val="89287772"/>
        <c:axId val="98904461"/>
      </c:scatterChart>
      <c:valAx>
        <c:axId val="892877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04461"/>
        <c:crosses val="autoZero"/>
        <c:crossBetween val="midCat"/>
        <c:majorUnit val="2"/>
      </c:valAx>
      <c:valAx>
        <c:axId val="98904461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287772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Mm10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63552559845"/>
          <c:y val="0.221772614541183"/>
          <c:w val="0.869009267978391"/>
          <c:h val="0.611538963581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1'!$H$3:$H$23</c:f>
              <c:numCache>
                <c:formatCode>0</c:formatCode>
                <c:ptCount val="21"/>
                <c:pt idx="10">
                  <c:v>-317.1</c:v>
                </c:pt>
                <c:pt idx="11">
                  <c:v>417.2</c:v>
                </c:pt>
                <c:pt idx="12">
                  <c:v>-1.80000000000018</c:v>
                </c:pt>
                <c:pt idx="13">
                  <c:v>-201.9</c:v>
                </c:pt>
                <c:pt idx="14">
                  <c:v>-625.2</c:v>
                </c:pt>
                <c:pt idx="15">
                  <c:v>-180.2</c:v>
                </c:pt>
                <c:pt idx="16">
                  <c:v>113.3</c:v>
                </c:pt>
                <c:pt idx="17">
                  <c:v>731.7</c:v>
                </c:pt>
                <c:pt idx="18">
                  <c:v>259.3</c:v>
                </c:pt>
                <c:pt idx="19">
                  <c:v>-274.6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1'!$P$3:$P$23</c:f>
              <c:numCache>
                <c:formatCode>0</c:formatCode>
                <c:ptCount val="21"/>
                <c:pt idx="0">
                  <c:v>1248.92</c:v>
                </c:pt>
                <c:pt idx="1">
                  <c:v>1248.92</c:v>
                </c:pt>
                <c:pt idx="2">
                  <c:v>1248.92</c:v>
                </c:pt>
                <c:pt idx="3">
                  <c:v>1248.92</c:v>
                </c:pt>
                <c:pt idx="4">
                  <c:v>1248.92</c:v>
                </c:pt>
                <c:pt idx="5">
                  <c:v>1248.92</c:v>
                </c:pt>
                <c:pt idx="6">
                  <c:v>1248.92</c:v>
                </c:pt>
                <c:pt idx="7">
                  <c:v>1248.92</c:v>
                </c:pt>
                <c:pt idx="8">
                  <c:v>1248.92</c:v>
                </c:pt>
                <c:pt idx="9">
                  <c:v>1248.92</c:v>
                </c:pt>
                <c:pt idx="10">
                  <c:v>1248.92</c:v>
                </c:pt>
                <c:pt idx="11">
                  <c:v>1248.92</c:v>
                </c:pt>
                <c:pt idx="12">
                  <c:v>1248.92</c:v>
                </c:pt>
                <c:pt idx="13">
                  <c:v>1248.92</c:v>
                </c:pt>
                <c:pt idx="14">
                  <c:v>1248.92</c:v>
                </c:pt>
                <c:pt idx="15">
                  <c:v>1248.92</c:v>
                </c:pt>
                <c:pt idx="16">
                  <c:v>1248.92</c:v>
                </c:pt>
                <c:pt idx="17">
                  <c:v>1248.92</c:v>
                </c:pt>
                <c:pt idx="18">
                  <c:v>1248.92</c:v>
                </c:pt>
                <c:pt idx="19">
                  <c:v>1248.92</c:v>
                </c:pt>
                <c:pt idx="20">
                  <c:v>1248.92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1'!$Q$3:$Q$23</c:f>
              <c:numCache>
                <c:formatCode>0</c:formatCode>
                <c:ptCount val="21"/>
                <c:pt idx="0">
                  <c:v>-1248.92</c:v>
                </c:pt>
                <c:pt idx="1">
                  <c:v>-1248.92</c:v>
                </c:pt>
                <c:pt idx="2">
                  <c:v>-1248.92</c:v>
                </c:pt>
                <c:pt idx="3">
                  <c:v>-1248.92</c:v>
                </c:pt>
                <c:pt idx="4">
                  <c:v>-1248.92</c:v>
                </c:pt>
                <c:pt idx="5">
                  <c:v>-1248.92</c:v>
                </c:pt>
                <c:pt idx="6">
                  <c:v>-1248.92</c:v>
                </c:pt>
                <c:pt idx="7">
                  <c:v>-1248.92</c:v>
                </c:pt>
                <c:pt idx="8">
                  <c:v>-1248.92</c:v>
                </c:pt>
                <c:pt idx="9">
                  <c:v>-1248.92</c:v>
                </c:pt>
                <c:pt idx="10">
                  <c:v>-1248.92</c:v>
                </c:pt>
                <c:pt idx="11">
                  <c:v>-1248.92</c:v>
                </c:pt>
                <c:pt idx="12">
                  <c:v>-1248.92</c:v>
                </c:pt>
                <c:pt idx="13">
                  <c:v>-1248.92</c:v>
                </c:pt>
                <c:pt idx="14">
                  <c:v>-1248.92</c:v>
                </c:pt>
                <c:pt idx="15">
                  <c:v>-1248.92</c:v>
                </c:pt>
                <c:pt idx="16">
                  <c:v>-1248.92</c:v>
                </c:pt>
                <c:pt idx="17">
                  <c:v>-1248.92</c:v>
                </c:pt>
                <c:pt idx="18">
                  <c:v>-1248.92</c:v>
                </c:pt>
                <c:pt idx="19">
                  <c:v>-1248.92</c:v>
                </c:pt>
                <c:pt idx="20">
                  <c:v>-1248.92</c:v>
                </c:pt>
              </c:numCache>
            </c:numRef>
          </c:yVal>
          <c:smooth val="0"/>
        </c:ser>
        <c:axId val="93601031"/>
        <c:axId val="22094623"/>
      </c:scatterChart>
      <c:valAx>
        <c:axId val="93601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094623"/>
        <c:crosses val="autoZero"/>
        <c:crossBetween val="midCat"/>
        <c:majorUnit val="2"/>
      </c:valAx>
      <c:valAx>
        <c:axId val="22094623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601031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78851036193"/>
          <c:y val="0.0514435695538058"/>
          <c:w val="0.860542008620181"/>
          <c:h val="0.76758530183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Móvel'!$B$3:$B$26</c:f>
              <c:numCache>
                <c:formatCode>General</c:formatCode>
                <c:ptCount val="24"/>
                <c:pt idx="0">
                  <c:v>3256</c:v>
                </c:pt>
                <c:pt idx="1">
                  <c:v>3315</c:v>
                </c:pt>
                <c:pt idx="2">
                  <c:v>3006</c:v>
                </c:pt>
                <c:pt idx="3">
                  <c:v>3560</c:v>
                </c:pt>
                <c:pt idx="4">
                  <c:v>3300</c:v>
                </c:pt>
                <c:pt idx="5">
                  <c:v>3051</c:v>
                </c:pt>
                <c:pt idx="6">
                  <c:v>3425</c:v>
                </c:pt>
                <c:pt idx="7">
                  <c:v>3703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3918</c:v>
                </c:pt>
                <c:pt idx="12">
                  <c:v>3271</c:v>
                </c:pt>
                <c:pt idx="13">
                  <c:v>3073</c:v>
                </c:pt>
                <c:pt idx="14">
                  <c:v>3396</c:v>
                </c:pt>
                <c:pt idx="15">
                  <c:v>3036</c:v>
                </c:pt>
                <c:pt idx="16">
                  <c:v>3196</c:v>
                </c:pt>
                <c:pt idx="17">
                  <c:v>4106</c:v>
                </c:pt>
                <c:pt idx="18">
                  <c:v>3449</c:v>
                </c:pt>
                <c:pt idx="19">
                  <c:v>3913</c:v>
                </c:pt>
                <c:pt idx="20">
                  <c:v>3324</c:v>
                </c:pt>
                <c:pt idx="21">
                  <c:v>3277</c:v>
                </c:pt>
                <c:pt idx="22">
                  <c:v>3204</c:v>
                </c:pt>
                <c:pt idx="23">
                  <c:v>4079</c:v>
                </c:pt>
              </c:numCache>
            </c:numRef>
          </c:yVal>
          <c:smooth val="0"/>
        </c:ser>
        <c:axId val="39729852"/>
        <c:axId val="11564168"/>
      </c:scatterChart>
      <c:valAx>
        <c:axId val="39729852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64168"/>
        <c:crosses val="autoZero"/>
        <c:crossBetween val="midCat"/>
        <c:majorUnit val="1"/>
      </c:valAx>
      <c:valAx>
        <c:axId val="11564168"/>
        <c:scaling>
          <c:orientation val="minMax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2985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0394091361381"/>
          <c:y val="0.721454505686789"/>
          <c:w val="0.623403105861767"/>
          <c:h val="0.098757655293088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0140151001402"/>
          <c:y val="0.0513981659685271"/>
          <c:w val="0.869026628690266"/>
          <c:h val="0.781727612362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2'!$B$3:$B$23</c:f>
              <c:numCache>
                <c:formatCode>General</c:formatCode>
                <c:ptCount val="21"/>
                <c:pt idx="0">
                  <c:v>3100</c:v>
                </c:pt>
                <c:pt idx="1">
                  <c:v>2700</c:v>
                </c:pt>
                <c:pt idx="2">
                  <c:v>3250</c:v>
                </c:pt>
                <c:pt idx="3">
                  <c:v>3570</c:v>
                </c:pt>
                <c:pt idx="4">
                  <c:v>3300</c:v>
                </c:pt>
                <c:pt idx="5">
                  <c:v>3700</c:v>
                </c:pt>
                <c:pt idx="6">
                  <c:v>3100</c:v>
                </c:pt>
                <c:pt idx="7">
                  <c:v>2850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3600</c:v>
                </c:pt>
                <c:pt idx="12">
                  <c:v>3271</c:v>
                </c:pt>
                <c:pt idx="13">
                  <c:v>3073</c:v>
                </c:pt>
                <c:pt idx="14">
                  <c:v>2600</c:v>
                </c:pt>
                <c:pt idx="15">
                  <c:v>2975</c:v>
                </c:pt>
                <c:pt idx="16">
                  <c:v>3196</c:v>
                </c:pt>
                <c:pt idx="17">
                  <c:v>3824</c:v>
                </c:pt>
                <c:pt idx="18">
                  <c:v>3449</c:v>
                </c:pt>
                <c:pt idx="19">
                  <c:v>2936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2'!$C$2</c:f>
              <c:strCache>
                <c:ptCount val="1"/>
                <c:pt idx="0">
                  <c:v>a = 0,2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2'!$C$3:$C$23</c:f>
              <c:numCache>
                <c:formatCode>General</c:formatCode>
                <c:ptCount val="21"/>
                <c:pt idx="1">
                  <c:v>3100</c:v>
                </c:pt>
                <c:pt idx="2">
                  <c:v>3020</c:v>
                </c:pt>
                <c:pt idx="3">
                  <c:v>3066</c:v>
                </c:pt>
                <c:pt idx="4">
                  <c:v>3166.8</c:v>
                </c:pt>
                <c:pt idx="5">
                  <c:v>3193.44</c:v>
                </c:pt>
                <c:pt idx="6">
                  <c:v>3294.752</c:v>
                </c:pt>
                <c:pt idx="7">
                  <c:v>3255.8016</c:v>
                </c:pt>
                <c:pt idx="8">
                  <c:v>3174.64128</c:v>
                </c:pt>
                <c:pt idx="9">
                  <c:v>3187.713024</c:v>
                </c:pt>
                <c:pt idx="10">
                  <c:v>3196.3704192</c:v>
                </c:pt>
                <c:pt idx="11">
                  <c:v>3134.49633536</c:v>
                </c:pt>
                <c:pt idx="12">
                  <c:v>3227.597068288</c:v>
                </c:pt>
                <c:pt idx="13">
                  <c:v>3236.2776546304</c:v>
                </c:pt>
                <c:pt idx="14">
                  <c:v>3203.62212370432</c:v>
                </c:pt>
                <c:pt idx="15">
                  <c:v>3082.89769896346</c:v>
                </c:pt>
                <c:pt idx="16">
                  <c:v>3061.31815917077</c:v>
                </c:pt>
                <c:pt idx="17">
                  <c:v>3088.25452733661</c:v>
                </c:pt>
                <c:pt idx="18">
                  <c:v>3235.40362186929</c:v>
                </c:pt>
                <c:pt idx="19">
                  <c:v>3278.12289749543</c:v>
                </c:pt>
                <c:pt idx="20">
                  <c:v>3209.69831799635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2'!$E$2</c:f>
              <c:strCache>
                <c:ptCount val="1"/>
                <c:pt idx="0">
                  <c:v>a = 0,6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2'!$E$3:$E$23</c:f>
              <c:numCache>
                <c:formatCode>General</c:formatCode>
                <c:ptCount val="21"/>
                <c:pt idx="1">
                  <c:v>3100</c:v>
                </c:pt>
                <c:pt idx="2">
                  <c:v>2860</c:v>
                </c:pt>
                <c:pt idx="3">
                  <c:v>3094</c:v>
                </c:pt>
                <c:pt idx="4">
                  <c:v>3379.6</c:v>
                </c:pt>
                <c:pt idx="5">
                  <c:v>3331.84</c:v>
                </c:pt>
                <c:pt idx="6">
                  <c:v>3552.736</c:v>
                </c:pt>
                <c:pt idx="7">
                  <c:v>3281.0944</c:v>
                </c:pt>
                <c:pt idx="8">
                  <c:v>3022.43776</c:v>
                </c:pt>
                <c:pt idx="9">
                  <c:v>3152.975104</c:v>
                </c:pt>
                <c:pt idx="10">
                  <c:v>3199.7900416</c:v>
                </c:pt>
                <c:pt idx="11">
                  <c:v>3012.11601664</c:v>
                </c:pt>
                <c:pt idx="12">
                  <c:v>3364.846406656</c:v>
                </c:pt>
                <c:pt idx="13">
                  <c:v>3308.5385626624</c:v>
                </c:pt>
                <c:pt idx="14">
                  <c:v>3167.21542506496</c:v>
                </c:pt>
                <c:pt idx="15">
                  <c:v>2826.88617002598</c:v>
                </c:pt>
                <c:pt idx="16">
                  <c:v>2915.75446801039</c:v>
                </c:pt>
                <c:pt idx="17">
                  <c:v>3083.90178720416</c:v>
                </c:pt>
                <c:pt idx="18">
                  <c:v>3527.96071488166</c:v>
                </c:pt>
                <c:pt idx="19">
                  <c:v>3480.58428595267</c:v>
                </c:pt>
                <c:pt idx="20">
                  <c:v>3153.83371438107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'Exe. 2'!$G$2</c:f>
              <c:strCache>
                <c:ptCount val="1"/>
                <c:pt idx="0">
                  <c:v>a = 0,9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2'!$G$3:$G$23</c:f>
              <c:numCache>
                <c:formatCode>General</c:formatCode>
                <c:ptCount val="21"/>
                <c:pt idx="1">
                  <c:v>3100</c:v>
                </c:pt>
                <c:pt idx="2">
                  <c:v>2740</c:v>
                </c:pt>
                <c:pt idx="3">
                  <c:v>3199</c:v>
                </c:pt>
                <c:pt idx="4">
                  <c:v>3532.9</c:v>
                </c:pt>
                <c:pt idx="5">
                  <c:v>3323.29</c:v>
                </c:pt>
                <c:pt idx="6">
                  <c:v>3662.329</c:v>
                </c:pt>
                <c:pt idx="7">
                  <c:v>3156.2329</c:v>
                </c:pt>
                <c:pt idx="8">
                  <c:v>2880.62329</c:v>
                </c:pt>
                <c:pt idx="9">
                  <c:v>3204.062329</c:v>
                </c:pt>
                <c:pt idx="10">
                  <c:v>3228.3062329</c:v>
                </c:pt>
                <c:pt idx="11">
                  <c:v>2921.13062329</c:v>
                </c:pt>
                <c:pt idx="12">
                  <c:v>3532.113062329</c:v>
                </c:pt>
                <c:pt idx="13">
                  <c:v>3297.1113062329</c:v>
                </c:pt>
                <c:pt idx="14">
                  <c:v>3095.41113062329</c:v>
                </c:pt>
                <c:pt idx="15">
                  <c:v>2649.54111306233</c:v>
                </c:pt>
                <c:pt idx="16">
                  <c:v>2942.45411130623</c:v>
                </c:pt>
                <c:pt idx="17">
                  <c:v>3170.64541113062</c:v>
                </c:pt>
                <c:pt idx="18">
                  <c:v>3758.66454111306</c:v>
                </c:pt>
                <c:pt idx="19">
                  <c:v>3479.96645411131</c:v>
                </c:pt>
                <c:pt idx="20">
                  <c:v>2990.39664541113</c:v>
                </c:pt>
              </c:numCache>
            </c:numRef>
          </c:yVal>
          <c:smooth val="0"/>
        </c:ser>
        <c:axId val="28180808"/>
        <c:axId val="29282835"/>
      </c:scatterChart>
      <c:valAx>
        <c:axId val="281808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282835"/>
        <c:crosses val="autoZero"/>
        <c:crossBetween val="midCat"/>
        <c:majorUnit val="2"/>
      </c:valAx>
      <c:valAx>
        <c:axId val="29282835"/>
        <c:scaling>
          <c:orientation val="minMax"/>
          <c:max val="4000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18080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65485783027122"/>
          <c:y val="0.036269320501604"/>
          <c:w val="0.601180883639545"/>
          <c:h val="0.10338728492271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78447506692"/>
          <c:y val="0.221743670060037"/>
          <c:w val="0.868989788837117"/>
          <c:h val="0.6114591490472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2'!$D$2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2'!$D$3:$D$23</c:f>
              <c:numCache>
                <c:formatCode>0</c:formatCode>
                <c:ptCount val="21"/>
                <c:pt idx="1">
                  <c:v>-400</c:v>
                </c:pt>
                <c:pt idx="2">
                  <c:v>230</c:v>
                </c:pt>
                <c:pt idx="3">
                  <c:v>504</c:v>
                </c:pt>
                <c:pt idx="4">
                  <c:v>133.2</c:v>
                </c:pt>
                <c:pt idx="5">
                  <c:v>506.56</c:v>
                </c:pt>
                <c:pt idx="6">
                  <c:v>-194.752</c:v>
                </c:pt>
                <c:pt idx="7">
                  <c:v>-405.8016</c:v>
                </c:pt>
                <c:pt idx="8">
                  <c:v>65.3587200000002</c:v>
                </c:pt>
                <c:pt idx="9">
                  <c:v>43.2869760000003</c:v>
                </c:pt>
                <c:pt idx="10">
                  <c:v>-309.3704192</c:v>
                </c:pt>
                <c:pt idx="11">
                  <c:v>465.50366464</c:v>
                </c:pt>
                <c:pt idx="12">
                  <c:v>43.4029317120003</c:v>
                </c:pt>
                <c:pt idx="13">
                  <c:v>-163.2776546304</c:v>
                </c:pt>
                <c:pt idx="14">
                  <c:v>-603.62212370432</c:v>
                </c:pt>
                <c:pt idx="15">
                  <c:v>-107.897698963456</c:v>
                </c:pt>
                <c:pt idx="16">
                  <c:v>134.681840829235</c:v>
                </c:pt>
                <c:pt idx="17">
                  <c:v>735.745472663388</c:v>
                </c:pt>
                <c:pt idx="18">
                  <c:v>213.596378130711</c:v>
                </c:pt>
                <c:pt idx="19">
                  <c:v>-342.122897495432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2'!$L$2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2'!$L$3:$L$23</c:f>
              <c:numCache>
                <c:formatCode>0</c:formatCode>
                <c:ptCount val="21"/>
                <c:pt idx="0">
                  <c:v>1179.40639536188</c:v>
                </c:pt>
                <c:pt idx="1">
                  <c:v>1179.40639536188</c:v>
                </c:pt>
                <c:pt idx="2">
                  <c:v>1179.40639536188</c:v>
                </c:pt>
                <c:pt idx="3">
                  <c:v>1179.40639536188</c:v>
                </c:pt>
                <c:pt idx="4">
                  <c:v>1179.40639536188</c:v>
                </c:pt>
                <c:pt idx="5">
                  <c:v>1179.40639536188</c:v>
                </c:pt>
                <c:pt idx="6">
                  <c:v>1179.40639536188</c:v>
                </c:pt>
                <c:pt idx="7">
                  <c:v>1179.40639536188</c:v>
                </c:pt>
                <c:pt idx="8">
                  <c:v>1179.40639536188</c:v>
                </c:pt>
                <c:pt idx="9">
                  <c:v>1179.40639536188</c:v>
                </c:pt>
                <c:pt idx="10">
                  <c:v>1179.40639536188</c:v>
                </c:pt>
                <c:pt idx="11">
                  <c:v>1179.40639536188</c:v>
                </c:pt>
                <c:pt idx="12">
                  <c:v>1179.40639536188</c:v>
                </c:pt>
                <c:pt idx="13">
                  <c:v>1179.40639536188</c:v>
                </c:pt>
                <c:pt idx="14">
                  <c:v>1179.40639536188</c:v>
                </c:pt>
                <c:pt idx="15">
                  <c:v>1179.40639536188</c:v>
                </c:pt>
                <c:pt idx="16">
                  <c:v>1179.40639536188</c:v>
                </c:pt>
                <c:pt idx="17">
                  <c:v>1179.40639536188</c:v>
                </c:pt>
                <c:pt idx="18">
                  <c:v>1179.40639536188</c:v>
                </c:pt>
                <c:pt idx="19">
                  <c:v>1179.40639536188</c:v>
                </c:pt>
                <c:pt idx="20">
                  <c:v>1179.40639536188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2'!$M$3:$M$23</c:f>
              <c:numCache>
                <c:formatCode>0</c:formatCode>
                <c:ptCount val="21"/>
                <c:pt idx="0">
                  <c:v>-1179.40639536188</c:v>
                </c:pt>
                <c:pt idx="1">
                  <c:v>-1179.40639536188</c:v>
                </c:pt>
                <c:pt idx="2">
                  <c:v>-1179.40639536188</c:v>
                </c:pt>
                <c:pt idx="3">
                  <c:v>-1179.40639536188</c:v>
                </c:pt>
                <c:pt idx="4">
                  <c:v>-1179.40639536188</c:v>
                </c:pt>
                <c:pt idx="5">
                  <c:v>-1179.40639536188</c:v>
                </c:pt>
                <c:pt idx="6">
                  <c:v>-1179.40639536188</c:v>
                </c:pt>
                <c:pt idx="7">
                  <c:v>-1179.40639536188</c:v>
                </c:pt>
                <c:pt idx="8">
                  <c:v>-1179.40639536188</c:v>
                </c:pt>
                <c:pt idx="9">
                  <c:v>-1179.40639536188</c:v>
                </c:pt>
                <c:pt idx="10">
                  <c:v>-1179.40639536188</c:v>
                </c:pt>
                <c:pt idx="11">
                  <c:v>-1179.40639536188</c:v>
                </c:pt>
                <c:pt idx="12">
                  <c:v>-1179.40639536188</c:v>
                </c:pt>
                <c:pt idx="13">
                  <c:v>-1179.40639536188</c:v>
                </c:pt>
                <c:pt idx="14">
                  <c:v>-1179.40639536188</c:v>
                </c:pt>
                <c:pt idx="15">
                  <c:v>-1179.40639536188</c:v>
                </c:pt>
                <c:pt idx="16">
                  <c:v>-1179.40639536188</c:v>
                </c:pt>
                <c:pt idx="17">
                  <c:v>-1179.40639536188</c:v>
                </c:pt>
                <c:pt idx="18">
                  <c:v>-1179.40639536188</c:v>
                </c:pt>
                <c:pt idx="19">
                  <c:v>-1179.40639536188</c:v>
                </c:pt>
                <c:pt idx="20">
                  <c:v>-1179.40639536188</c:v>
                </c:pt>
              </c:numCache>
            </c:numRef>
          </c:yVal>
          <c:smooth val="0"/>
        </c:ser>
        <c:axId val="32374355"/>
        <c:axId val="93783383"/>
      </c:scatterChart>
      <c:valAx>
        <c:axId val="32374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83383"/>
        <c:crosses val="autoZero"/>
        <c:crossBetween val="midCat"/>
        <c:majorUnit val="2"/>
      </c:valAx>
      <c:valAx>
        <c:axId val="93783383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374355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6851704996"/>
          <c:y val="0.221772614541183"/>
          <c:w val="0.869002775574941"/>
          <c:h val="0.611538963581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2'!$F$3:$F$23</c:f>
              <c:numCache>
                <c:formatCode>0</c:formatCode>
                <c:ptCount val="21"/>
                <c:pt idx="1">
                  <c:v>-400</c:v>
                </c:pt>
                <c:pt idx="2">
                  <c:v>390</c:v>
                </c:pt>
                <c:pt idx="3">
                  <c:v>476</c:v>
                </c:pt>
                <c:pt idx="4">
                  <c:v>-79.5999999999999</c:v>
                </c:pt>
                <c:pt idx="5">
                  <c:v>368.16</c:v>
                </c:pt>
                <c:pt idx="6">
                  <c:v>-452.736</c:v>
                </c:pt>
                <c:pt idx="7">
                  <c:v>-431.0944</c:v>
                </c:pt>
                <c:pt idx="8">
                  <c:v>217.56224</c:v>
                </c:pt>
                <c:pt idx="9">
                  <c:v>78.0248959999999</c:v>
                </c:pt>
                <c:pt idx="10">
                  <c:v>-312.7900416</c:v>
                </c:pt>
                <c:pt idx="11">
                  <c:v>587.88398336</c:v>
                </c:pt>
                <c:pt idx="12">
                  <c:v>-93.846406656</c:v>
                </c:pt>
                <c:pt idx="13">
                  <c:v>-235.5385626624</c:v>
                </c:pt>
                <c:pt idx="14">
                  <c:v>-567.21542506496</c:v>
                </c:pt>
                <c:pt idx="15">
                  <c:v>148.113829974016</c:v>
                </c:pt>
                <c:pt idx="16">
                  <c:v>280.245531989606</c:v>
                </c:pt>
                <c:pt idx="17">
                  <c:v>740.098212795842</c:v>
                </c:pt>
                <c:pt idx="18">
                  <c:v>-78.9607148816631</c:v>
                </c:pt>
                <c:pt idx="19">
                  <c:v>-544.584285952665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2'!$N$3:$N$23</c:f>
              <c:numCache>
                <c:formatCode>0</c:formatCode>
                <c:ptCount val="21"/>
                <c:pt idx="0">
                  <c:v>1364.72726967098</c:v>
                </c:pt>
                <c:pt idx="1">
                  <c:v>1364.72726967098</c:v>
                </c:pt>
                <c:pt idx="2">
                  <c:v>1364.72726967098</c:v>
                </c:pt>
                <c:pt idx="3">
                  <c:v>1364.72726967098</c:v>
                </c:pt>
                <c:pt idx="4">
                  <c:v>1364.72726967098</c:v>
                </c:pt>
                <c:pt idx="5">
                  <c:v>1364.72726967098</c:v>
                </c:pt>
                <c:pt idx="6">
                  <c:v>1364.72726967098</c:v>
                </c:pt>
                <c:pt idx="7">
                  <c:v>1364.72726967098</c:v>
                </c:pt>
                <c:pt idx="8">
                  <c:v>1364.72726967098</c:v>
                </c:pt>
                <c:pt idx="9">
                  <c:v>1364.72726967098</c:v>
                </c:pt>
                <c:pt idx="10">
                  <c:v>1364.72726967098</c:v>
                </c:pt>
                <c:pt idx="11">
                  <c:v>1364.72726967098</c:v>
                </c:pt>
                <c:pt idx="12">
                  <c:v>1364.72726967098</c:v>
                </c:pt>
                <c:pt idx="13">
                  <c:v>1364.72726967098</c:v>
                </c:pt>
                <c:pt idx="14">
                  <c:v>1364.72726967098</c:v>
                </c:pt>
                <c:pt idx="15">
                  <c:v>1364.72726967098</c:v>
                </c:pt>
                <c:pt idx="16">
                  <c:v>1364.72726967098</c:v>
                </c:pt>
                <c:pt idx="17">
                  <c:v>1364.72726967098</c:v>
                </c:pt>
                <c:pt idx="18">
                  <c:v>1364.72726967098</c:v>
                </c:pt>
                <c:pt idx="19">
                  <c:v>1364.72726967098</c:v>
                </c:pt>
                <c:pt idx="20">
                  <c:v>1364.72726967098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2'!$O$3:$O$23</c:f>
              <c:numCache>
                <c:formatCode>0</c:formatCode>
                <c:ptCount val="21"/>
                <c:pt idx="0">
                  <c:v>-1364.72726967098</c:v>
                </c:pt>
                <c:pt idx="1">
                  <c:v>-1364.72726967098</c:v>
                </c:pt>
                <c:pt idx="2">
                  <c:v>-1364.72726967098</c:v>
                </c:pt>
                <c:pt idx="3">
                  <c:v>-1364.72726967098</c:v>
                </c:pt>
                <c:pt idx="4">
                  <c:v>-1364.72726967098</c:v>
                </c:pt>
                <c:pt idx="5">
                  <c:v>-1364.72726967098</c:v>
                </c:pt>
                <c:pt idx="6">
                  <c:v>-1364.72726967098</c:v>
                </c:pt>
                <c:pt idx="7">
                  <c:v>-1364.72726967098</c:v>
                </c:pt>
                <c:pt idx="8">
                  <c:v>-1364.72726967098</c:v>
                </c:pt>
                <c:pt idx="9">
                  <c:v>-1364.72726967098</c:v>
                </c:pt>
                <c:pt idx="10">
                  <c:v>-1364.72726967098</c:v>
                </c:pt>
                <c:pt idx="11">
                  <c:v>-1364.72726967098</c:v>
                </c:pt>
                <c:pt idx="12">
                  <c:v>-1364.72726967098</c:v>
                </c:pt>
                <c:pt idx="13">
                  <c:v>-1364.72726967098</c:v>
                </c:pt>
                <c:pt idx="14">
                  <c:v>-1364.72726967098</c:v>
                </c:pt>
                <c:pt idx="15">
                  <c:v>-1364.72726967098</c:v>
                </c:pt>
                <c:pt idx="16">
                  <c:v>-1364.72726967098</c:v>
                </c:pt>
                <c:pt idx="17">
                  <c:v>-1364.72726967098</c:v>
                </c:pt>
                <c:pt idx="18">
                  <c:v>-1364.72726967098</c:v>
                </c:pt>
                <c:pt idx="19">
                  <c:v>-1364.72726967098</c:v>
                </c:pt>
                <c:pt idx="20">
                  <c:v>-1364.72726967098</c:v>
                </c:pt>
              </c:numCache>
            </c:numRef>
          </c:yVal>
          <c:smooth val="0"/>
        </c:ser>
        <c:axId val="95619367"/>
        <c:axId val="78653883"/>
      </c:scatterChart>
      <c:valAx>
        <c:axId val="956193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653883"/>
        <c:crosses val="autoZero"/>
        <c:crossBetween val="midCat"/>
        <c:majorUnit val="2"/>
      </c:valAx>
      <c:valAx>
        <c:axId val="78653883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619367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6851704996"/>
          <c:y val="0.221772614541183"/>
          <c:w val="0.869002775574941"/>
          <c:h val="0.611538963581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2'!$H$3:$H$23</c:f>
              <c:numCache>
                <c:formatCode>0</c:formatCode>
                <c:ptCount val="21"/>
                <c:pt idx="1">
                  <c:v>-400</c:v>
                </c:pt>
                <c:pt idx="2">
                  <c:v>510</c:v>
                </c:pt>
                <c:pt idx="3">
                  <c:v>371</c:v>
                </c:pt>
                <c:pt idx="4">
                  <c:v>-232.9</c:v>
                </c:pt>
                <c:pt idx="5">
                  <c:v>376.71</c:v>
                </c:pt>
                <c:pt idx="6">
                  <c:v>-562.329</c:v>
                </c:pt>
                <c:pt idx="7">
                  <c:v>-306.2329</c:v>
                </c:pt>
                <c:pt idx="8">
                  <c:v>359.37671</c:v>
                </c:pt>
                <c:pt idx="9">
                  <c:v>26.9376710000001</c:v>
                </c:pt>
                <c:pt idx="10">
                  <c:v>-341.3062329</c:v>
                </c:pt>
                <c:pt idx="11">
                  <c:v>678.86937671</c:v>
                </c:pt>
                <c:pt idx="12">
                  <c:v>-261.113062329</c:v>
                </c:pt>
                <c:pt idx="13">
                  <c:v>-224.1113062329</c:v>
                </c:pt>
                <c:pt idx="14">
                  <c:v>-495.41113062329</c:v>
                </c:pt>
                <c:pt idx="15">
                  <c:v>325.458886937671</c:v>
                </c:pt>
                <c:pt idx="16">
                  <c:v>253.545888693767</c:v>
                </c:pt>
                <c:pt idx="17">
                  <c:v>653.354588869377</c:v>
                </c:pt>
                <c:pt idx="18">
                  <c:v>-309.664541113062</c:v>
                </c:pt>
                <c:pt idx="19">
                  <c:v>-543.966454111306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2'!$P$3:$P$23</c:f>
              <c:numCache>
                <c:formatCode>0</c:formatCode>
                <c:ptCount val="21"/>
                <c:pt idx="0">
                  <c:v>1522.58689463587</c:v>
                </c:pt>
                <c:pt idx="1">
                  <c:v>1522.58689463587</c:v>
                </c:pt>
                <c:pt idx="2">
                  <c:v>1522.58689463587</c:v>
                </c:pt>
                <c:pt idx="3">
                  <c:v>1522.58689463587</c:v>
                </c:pt>
                <c:pt idx="4">
                  <c:v>1522.58689463587</c:v>
                </c:pt>
                <c:pt idx="5">
                  <c:v>1522.58689463587</c:v>
                </c:pt>
                <c:pt idx="6">
                  <c:v>1522.58689463587</c:v>
                </c:pt>
                <c:pt idx="7">
                  <c:v>1522.58689463587</c:v>
                </c:pt>
                <c:pt idx="8">
                  <c:v>1522.58689463587</c:v>
                </c:pt>
                <c:pt idx="9">
                  <c:v>1522.58689463587</c:v>
                </c:pt>
                <c:pt idx="10">
                  <c:v>1522.58689463587</c:v>
                </c:pt>
                <c:pt idx="11">
                  <c:v>1522.58689463587</c:v>
                </c:pt>
                <c:pt idx="12">
                  <c:v>1522.58689463587</c:v>
                </c:pt>
                <c:pt idx="13">
                  <c:v>1522.58689463587</c:v>
                </c:pt>
                <c:pt idx="14">
                  <c:v>1522.58689463587</c:v>
                </c:pt>
                <c:pt idx="15">
                  <c:v>1522.58689463587</c:v>
                </c:pt>
                <c:pt idx="16">
                  <c:v>1522.58689463587</c:v>
                </c:pt>
                <c:pt idx="17">
                  <c:v>1522.58689463587</c:v>
                </c:pt>
                <c:pt idx="18">
                  <c:v>1522.58689463587</c:v>
                </c:pt>
                <c:pt idx="19">
                  <c:v>1522.58689463587</c:v>
                </c:pt>
                <c:pt idx="20">
                  <c:v>1522.58689463587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2'!$Q$3:$Q$23</c:f>
              <c:numCache>
                <c:formatCode>0</c:formatCode>
                <c:ptCount val="21"/>
                <c:pt idx="0">
                  <c:v>-1522.58689463587</c:v>
                </c:pt>
                <c:pt idx="1">
                  <c:v>-1522.58689463587</c:v>
                </c:pt>
                <c:pt idx="2">
                  <c:v>-1522.58689463587</c:v>
                </c:pt>
                <c:pt idx="3">
                  <c:v>-1522.58689463587</c:v>
                </c:pt>
                <c:pt idx="4">
                  <c:v>-1522.58689463587</c:v>
                </c:pt>
                <c:pt idx="5">
                  <c:v>-1522.58689463587</c:v>
                </c:pt>
                <c:pt idx="6">
                  <c:v>-1522.58689463587</c:v>
                </c:pt>
                <c:pt idx="7">
                  <c:v>-1522.58689463587</c:v>
                </c:pt>
                <c:pt idx="8">
                  <c:v>-1522.58689463587</c:v>
                </c:pt>
                <c:pt idx="9">
                  <c:v>-1522.58689463587</c:v>
                </c:pt>
                <c:pt idx="10">
                  <c:v>-1522.58689463587</c:v>
                </c:pt>
                <c:pt idx="11">
                  <c:v>-1522.58689463587</c:v>
                </c:pt>
                <c:pt idx="12">
                  <c:v>-1522.58689463587</c:v>
                </c:pt>
                <c:pt idx="13">
                  <c:v>-1522.58689463587</c:v>
                </c:pt>
                <c:pt idx="14">
                  <c:v>-1522.58689463587</c:v>
                </c:pt>
                <c:pt idx="15">
                  <c:v>-1522.58689463587</c:v>
                </c:pt>
                <c:pt idx="16">
                  <c:v>-1522.58689463587</c:v>
                </c:pt>
                <c:pt idx="17">
                  <c:v>-1522.58689463587</c:v>
                </c:pt>
                <c:pt idx="18">
                  <c:v>-1522.58689463587</c:v>
                </c:pt>
                <c:pt idx="19">
                  <c:v>-1522.58689463587</c:v>
                </c:pt>
                <c:pt idx="20">
                  <c:v>-1522.58689463587</c:v>
                </c:pt>
              </c:numCache>
            </c:numRef>
          </c:yVal>
          <c:smooth val="0"/>
        </c:ser>
        <c:axId val="17461557"/>
        <c:axId val="46364222"/>
      </c:scatterChart>
      <c:valAx>
        <c:axId val="17461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364222"/>
        <c:crosses val="autoZero"/>
        <c:crossBetween val="midCat"/>
        <c:majorUnit val="2"/>
      </c:valAx>
      <c:valAx>
        <c:axId val="46364222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61557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78447506692"/>
          <c:y val="0.221772614541183"/>
          <c:w val="0.868989788837117"/>
          <c:h val="0.611538963581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2'!$D$2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2'!$D$3:$D$23</c:f>
              <c:numCache>
                <c:formatCode>0</c:formatCode>
                <c:ptCount val="21"/>
                <c:pt idx="1">
                  <c:v>-400</c:v>
                </c:pt>
                <c:pt idx="2">
                  <c:v>230</c:v>
                </c:pt>
                <c:pt idx="3">
                  <c:v>504</c:v>
                </c:pt>
                <c:pt idx="4">
                  <c:v>133.2</c:v>
                </c:pt>
                <c:pt idx="5">
                  <c:v>506.56</c:v>
                </c:pt>
                <c:pt idx="6">
                  <c:v>-194.752</c:v>
                </c:pt>
                <c:pt idx="7">
                  <c:v>-405.8016</c:v>
                </c:pt>
                <c:pt idx="8">
                  <c:v>65.3587200000002</c:v>
                </c:pt>
                <c:pt idx="9">
                  <c:v>43.2869760000003</c:v>
                </c:pt>
                <c:pt idx="10">
                  <c:v>-309.3704192</c:v>
                </c:pt>
                <c:pt idx="11">
                  <c:v>465.50366464</c:v>
                </c:pt>
                <c:pt idx="12">
                  <c:v>43.4029317120003</c:v>
                </c:pt>
                <c:pt idx="13">
                  <c:v>-163.2776546304</c:v>
                </c:pt>
                <c:pt idx="14">
                  <c:v>-603.62212370432</c:v>
                </c:pt>
                <c:pt idx="15">
                  <c:v>-107.897698963456</c:v>
                </c:pt>
                <c:pt idx="16">
                  <c:v>134.681840829235</c:v>
                </c:pt>
                <c:pt idx="17">
                  <c:v>735.745472663388</c:v>
                </c:pt>
                <c:pt idx="18">
                  <c:v>213.596378130711</c:v>
                </c:pt>
                <c:pt idx="19">
                  <c:v>-342.122897495432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2'!$L$2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2'!$AP$3:$AP$23</c:f>
              <c:numCache>
                <c:formatCode>0</c:formatCode>
                <c:ptCount val="21"/>
                <c:pt idx="0">
                  <c:v>1247.68843278758</c:v>
                </c:pt>
                <c:pt idx="1">
                  <c:v>1179.40639536188</c:v>
                </c:pt>
                <c:pt idx="2">
                  <c:v>1179.40639536188</c:v>
                </c:pt>
                <c:pt idx="3">
                  <c:v>1179.40639536188</c:v>
                </c:pt>
                <c:pt idx="4">
                  <c:v>1179.40639536188</c:v>
                </c:pt>
                <c:pt idx="5">
                  <c:v>1179.40639536188</c:v>
                </c:pt>
                <c:pt idx="6">
                  <c:v>1179.40639536188</c:v>
                </c:pt>
                <c:pt idx="7">
                  <c:v>1179.40639536188</c:v>
                </c:pt>
                <c:pt idx="8">
                  <c:v>1179.40639536188</c:v>
                </c:pt>
                <c:pt idx="9">
                  <c:v>1179.40639536188</c:v>
                </c:pt>
                <c:pt idx="10">
                  <c:v>1179.40639536188</c:v>
                </c:pt>
                <c:pt idx="11">
                  <c:v>1179.40639536188</c:v>
                </c:pt>
                <c:pt idx="12">
                  <c:v>1179.40639536188</c:v>
                </c:pt>
                <c:pt idx="13">
                  <c:v>1179.40639536188</c:v>
                </c:pt>
                <c:pt idx="14">
                  <c:v>1179.40639536188</c:v>
                </c:pt>
                <c:pt idx="15">
                  <c:v>1179.40639536188</c:v>
                </c:pt>
                <c:pt idx="16">
                  <c:v>1179.40639536188</c:v>
                </c:pt>
                <c:pt idx="17">
                  <c:v>1179.40639536188</c:v>
                </c:pt>
                <c:pt idx="18">
                  <c:v>1179.40639536188</c:v>
                </c:pt>
                <c:pt idx="19">
                  <c:v>1179.40639536188</c:v>
                </c:pt>
                <c:pt idx="20">
                  <c:v>1179.40639536188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2'!$AQ$3:$AQ$23</c:f>
              <c:numCache>
                <c:formatCode>0</c:formatCode>
                <c:ptCount val="21"/>
                <c:pt idx="0">
                  <c:v>-1247.68843278758</c:v>
                </c:pt>
                <c:pt idx="1">
                  <c:v>-1179.40639536188</c:v>
                </c:pt>
                <c:pt idx="2">
                  <c:v>-1179.40639536188</c:v>
                </c:pt>
                <c:pt idx="3">
                  <c:v>-1179.40639536188</c:v>
                </c:pt>
                <c:pt idx="4">
                  <c:v>-1179.40639536188</c:v>
                </c:pt>
                <c:pt idx="5">
                  <c:v>-1179.40639536188</c:v>
                </c:pt>
                <c:pt idx="6">
                  <c:v>-1179.40639536188</c:v>
                </c:pt>
                <c:pt idx="7">
                  <c:v>-1179.40639536188</c:v>
                </c:pt>
                <c:pt idx="8">
                  <c:v>-1179.40639536188</c:v>
                </c:pt>
                <c:pt idx="9">
                  <c:v>-1179.40639536188</c:v>
                </c:pt>
                <c:pt idx="10">
                  <c:v>-1179.40639536188</c:v>
                </c:pt>
                <c:pt idx="11">
                  <c:v>-1179.40639536188</c:v>
                </c:pt>
                <c:pt idx="12">
                  <c:v>-1179.40639536188</c:v>
                </c:pt>
                <c:pt idx="13">
                  <c:v>-1179.40639536188</c:v>
                </c:pt>
                <c:pt idx="14">
                  <c:v>-1179.40639536188</c:v>
                </c:pt>
                <c:pt idx="15">
                  <c:v>-1179.40639536188</c:v>
                </c:pt>
                <c:pt idx="16">
                  <c:v>-1179.40639536188</c:v>
                </c:pt>
                <c:pt idx="17">
                  <c:v>-1179.40639536188</c:v>
                </c:pt>
                <c:pt idx="18">
                  <c:v>-1179.40639536188</c:v>
                </c:pt>
                <c:pt idx="19">
                  <c:v>-1179.40639536188</c:v>
                </c:pt>
                <c:pt idx="20">
                  <c:v>-1179.40639536188</c:v>
                </c:pt>
              </c:numCache>
            </c:numRef>
          </c:yVal>
          <c:smooth val="0"/>
        </c:ser>
        <c:axId val="27998002"/>
        <c:axId val="50179439"/>
      </c:scatterChart>
      <c:valAx>
        <c:axId val="279980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79439"/>
        <c:crosses val="autoZero"/>
        <c:crossBetween val="midCat"/>
        <c:majorUnit val="2"/>
      </c:valAx>
      <c:valAx>
        <c:axId val="50179439"/>
        <c:scaling>
          <c:orientation val="maxMin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998002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63552559845"/>
          <c:y val="0.221772614541183"/>
          <c:w val="0.869009267978391"/>
          <c:h val="0.611538963581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2'!$F$3:$F$23</c:f>
              <c:numCache>
                <c:formatCode>0</c:formatCode>
                <c:ptCount val="21"/>
                <c:pt idx="1">
                  <c:v>-400</c:v>
                </c:pt>
                <c:pt idx="2">
                  <c:v>390</c:v>
                </c:pt>
                <c:pt idx="3">
                  <c:v>476</c:v>
                </c:pt>
                <c:pt idx="4">
                  <c:v>-79.5999999999999</c:v>
                </c:pt>
                <c:pt idx="5">
                  <c:v>368.16</c:v>
                </c:pt>
                <c:pt idx="6">
                  <c:v>-452.736</c:v>
                </c:pt>
                <c:pt idx="7">
                  <c:v>-431.0944</c:v>
                </c:pt>
                <c:pt idx="8">
                  <c:v>217.56224</c:v>
                </c:pt>
                <c:pt idx="9">
                  <c:v>78.0248959999999</c:v>
                </c:pt>
                <c:pt idx="10">
                  <c:v>-312.7900416</c:v>
                </c:pt>
                <c:pt idx="11">
                  <c:v>587.88398336</c:v>
                </c:pt>
                <c:pt idx="12">
                  <c:v>-93.846406656</c:v>
                </c:pt>
                <c:pt idx="13">
                  <c:v>-235.5385626624</c:v>
                </c:pt>
                <c:pt idx="14">
                  <c:v>-567.21542506496</c:v>
                </c:pt>
                <c:pt idx="15">
                  <c:v>148.113829974016</c:v>
                </c:pt>
                <c:pt idx="16">
                  <c:v>280.245531989606</c:v>
                </c:pt>
                <c:pt idx="17">
                  <c:v>740.098212795842</c:v>
                </c:pt>
                <c:pt idx="18">
                  <c:v>-78.9607148816631</c:v>
                </c:pt>
                <c:pt idx="19">
                  <c:v>-544.584285952665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2'!$AR$3:$AR$23</c:f>
              <c:numCache>
                <c:formatCode>0</c:formatCode>
                <c:ptCount val="21"/>
                <c:pt idx="0">
                  <c:v>1435.71079797486</c:v>
                </c:pt>
                <c:pt idx="1">
                  <c:v>1364.72726967098</c:v>
                </c:pt>
                <c:pt idx="2">
                  <c:v>1364.72726967098</c:v>
                </c:pt>
                <c:pt idx="3">
                  <c:v>1364.72726967098</c:v>
                </c:pt>
                <c:pt idx="4">
                  <c:v>1364.72726967098</c:v>
                </c:pt>
                <c:pt idx="5">
                  <c:v>1364.72726967098</c:v>
                </c:pt>
                <c:pt idx="6">
                  <c:v>1364.72726967098</c:v>
                </c:pt>
                <c:pt idx="7">
                  <c:v>1364.72726967098</c:v>
                </c:pt>
                <c:pt idx="8">
                  <c:v>1364.72726967098</c:v>
                </c:pt>
                <c:pt idx="9">
                  <c:v>1364.72726967098</c:v>
                </c:pt>
                <c:pt idx="10">
                  <c:v>1364.72726967098</c:v>
                </c:pt>
                <c:pt idx="11">
                  <c:v>1364.72726967098</c:v>
                </c:pt>
                <c:pt idx="12">
                  <c:v>1364.72726967098</c:v>
                </c:pt>
                <c:pt idx="13">
                  <c:v>1364.72726967098</c:v>
                </c:pt>
                <c:pt idx="14">
                  <c:v>1364.72726967098</c:v>
                </c:pt>
                <c:pt idx="15">
                  <c:v>1364.72726967098</c:v>
                </c:pt>
                <c:pt idx="16">
                  <c:v>1364.72726967098</c:v>
                </c:pt>
                <c:pt idx="17">
                  <c:v>1364.72726967098</c:v>
                </c:pt>
                <c:pt idx="18">
                  <c:v>1364.72726967098</c:v>
                </c:pt>
                <c:pt idx="19">
                  <c:v>1364.72726967098</c:v>
                </c:pt>
                <c:pt idx="20">
                  <c:v>1364.72726967098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2'!$AS$3:$AS$23</c:f>
              <c:numCache>
                <c:formatCode>0</c:formatCode>
                <c:ptCount val="21"/>
                <c:pt idx="0">
                  <c:v>-1435.71079797486</c:v>
                </c:pt>
                <c:pt idx="1">
                  <c:v>-1364.72726967098</c:v>
                </c:pt>
                <c:pt idx="2">
                  <c:v>-1364.72726967098</c:v>
                </c:pt>
                <c:pt idx="3">
                  <c:v>-1364.72726967098</c:v>
                </c:pt>
                <c:pt idx="4">
                  <c:v>-1364.72726967098</c:v>
                </c:pt>
                <c:pt idx="5">
                  <c:v>-1364.72726967098</c:v>
                </c:pt>
                <c:pt idx="6">
                  <c:v>-1364.72726967098</c:v>
                </c:pt>
                <c:pt idx="7">
                  <c:v>-1364.72726967098</c:v>
                </c:pt>
                <c:pt idx="8">
                  <c:v>-1364.72726967098</c:v>
                </c:pt>
                <c:pt idx="9">
                  <c:v>-1364.72726967098</c:v>
                </c:pt>
                <c:pt idx="10">
                  <c:v>-1364.72726967098</c:v>
                </c:pt>
                <c:pt idx="11">
                  <c:v>-1364.72726967098</c:v>
                </c:pt>
                <c:pt idx="12">
                  <c:v>-1364.72726967098</c:v>
                </c:pt>
                <c:pt idx="13">
                  <c:v>-1364.72726967098</c:v>
                </c:pt>
                <c:pt idx="14">
                  <c:v>-1364.72726967098</c:v>
                </c:pt>
                <c:pt idx="15">
                  <c:v>-1364.72726967098</c:v>
                </c:pt>
                <c:pt idx="16">
                  <c:v>-1364.72726967098</c:v>
                </c:pt>
                <c:pt idx="17">
                  <c:v>-1364.72726967098</c:v>
                </c:pt>
                <c:pt idx="18">
                  <c:v>-1364.72726967098</c:v>
                </c:pt>
                <c:pt idx="19">
                  <c:v>-1364.72726967098</c:v>
                </c:pt>
                <c:pt idx="20">
                  <c:v>-1364.72726967098</c:v>
                </c:pt>
              </c:numCache>
            </c:numRef>
          </c:yVal>
          <c:smooth val="0"/>
        </c:ser>
        <c:axId val="24031541"/>
        <c:axId val="99440879"/>
      </c:scatterChart>
      <c:valAx>
        <c:axId val="240315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40879"/>
        <c:crosses val="autoZero"/>
        <c:crossBetween val="midCat"/>
        <c:majorUnit val="2"/>
      </c:valAx>
      <c:valAx>
        <c:axId val="99440879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031541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63552559845"/>
          <c:y val="0.221772614541183"/>
          <c:w val="0.869009267978391"/>
          <c:h val="0.611538963581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2'!$H$3:$H$23</c:f>
              <c:numCache>
                <c:formatCode>0</c:formatCode>
                <c:ptCount val="21"/>
                <c:pt idx="1">
                  <c:v>-400</c:v>
                </c:pt>
                <c:pt idx="2">
                  <c:v>510</c:v>
                </c:pt>
                <c:pt idx="3">
                  <c:v>371</c:v>
                </c:pt>
                <c:pt idx="4">
                  <c:v>-232.9</c:v>
                </c:pt>
                <c:pt idx="5">
                  <c:v>376.71</c:v>
                </c:pt>
                <c:pt idx="6">
                  <c:v>-562.329</c:v>
                </c:pt>
                <c:pt idx="7">
                  <c:v>-306.2329</c:v>
                </c:pt>
                <c:pt idx="8">
                  <c:v>359.37671</c:v>
                </c:pt>
                <c:pt idx="9">
                  <c:v>26.9376710000001</c:v>
                </c:pt>
                <c:pt idx="10">
                  <c:v>-341.3062329</c:v>
                </c:pt>
                <c:pt idx="11">
                  <c:v>678.86937671</c:v>
                </c:pt>
                <c:pt idx="12">
                  <c:v>-261.113062329</c:v>
                </c:pt>
                <c:pt idx="13">
                  <c:v>-224.1113062329</c:v>
                </c:pt>
                <c:pt idx="14">
                  <c:v>-495.41113062329</c:v>
                </c:pt>
                <c:pt idx="15">
                  <c:v>325.458886937671</c:v>
                </c:pt>
                <c:pt idx="16">
                  <c:v>253.545888693767</c:v>
                </c:pt>
                <c:pt idx="17">
                  <c:v>653.354588869377</c:v>
                </c:pt>
                <c:pt idx="18">
                  <c:v>-309.664541113062</c:v>
                </c:pt>
                <c:pt idx="19">
                  <c:v>-543.966454111306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2'!$AT$3:$AT$23</c:f>
              <c:numCache>
                <c:formatCode>0</c:formatCode>
                <c:ptCount val="21"/>
                <c:pt idx="0">
                  <c:v>1634.72058740815</c:v>
                </c:pt>
                <c:pt idx="1">
                  <c:v>1522.58689463587</c:v>
                </c:pt>
                <c:pt idx="2">
                  <c:v>1522.58689463587</c:v>
                </c:pt>
                <c:pt idx="3">
                  <c:v>1522.58689463587</c:v>
                </c:pt>
                <c:pt idx="4">
                  <c:v>1522.58689463587</c:v>
                </c:pt>
                <c:pt idx="5">
                  <c:v>1522.58689463587</c:v>
                </c:pt>
                <c:pt idx="6">
                  <c:v>1522.58689463587</c:v>
                </c:pt>
                <c:pt idx="7">
                  <c:v>1522.58689463587</c:v>
                </c:pt>
                <c:pt idx="8">
                  <c:v>1522.58689463587</c:v>
                </c:pt>
                <c:pt idx="9">
                  <c:v>1522.58689463587</c:v>
                </c:pt>
                <c:pt idx="10">
                  <c:v>1522.58689463587</c:v>
                </c:pt>
                <c:pt idx="11">
                  <c:v>1522.58689463587</c:v>
                </c:pt>
                <c:pt idx="12">
                  <c:v>1522.58689463587</c:v>
                </c:pt>
                <c:pt idx="13">
                  <c:v>1522.58689463587</c:v>
                </c:pt>
                <c:pt idx="14">
                  <c:v>1522.58689463587</c:v>
                </c:pt>
                <c:pt idx="15">
                  <c:v>1522.58689463587</c:v>
                </c:pt>
                <c:pt idx="16">
                  <c:v>1522.58689463587</c:v>
                </c:pt>
                <c:pt idx="17">
                  <c:v>1522.58689463587</c:v>
                </c:pt>
                <c:pt idx="18">
                  <c:v>1522.58689463587</c:v>
                </c:pt>
                <c:pt idx="19">
                  <c:v>1522.58689463587</c:v>
                </c:pt>
                <c:pt idx="20">
                  <c:v>1522.58689463587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2'!$AU$3:$AU$23</c:f>
              <c:numCache>
                <c:formatCode>0</c:formatCode>
                <c:ptCount val="21"/>
                <c:pt idx="0">
                  <c:v>-1634.72058740815</c:v>
                </c:pt>
                <c:pt idx="1">
                  <c:v>-1522.58689463587</c:v>
                </c:pt>
                <c:pt idx="2">
                  <c:v>-1522.58689463587</c:v>
                </c:pt>
                <c:pt idx="3">
                  <c:v>-1522.58689463587</c:v>
                </c:pt>
                <c:pt idx="4">
                  <c:v>-1522.58689463587</c:v>
                </c:pt>
                <c:pt idx="5">
                  <c:v>-1522.58689463587</c:v>
                </c:pt>
                <c:pt idx="6">
                  <c:v>-1522.58689463587</c:v>
                </c:pt>
                <c:pt idx="7">
                  <c:v>-1522.58689463587</c:v>
                </c:pt>
                <c:pt idx="8">
                  <c:v>-1522.58689463587</c:v>
                </c:pt>
                <c:pt idx="9">
                  <c:v>-1522.58689463587</c:v>
                </c:pt>
                <c:pt idx="10">
                  <c:v>-1522.58689463587</c:v>
                </c:pt>
                <c:pt idx="11">
                  <c:v>-1522.58689463587</c:v>
                </c:pt>
                <c:pt idx="12">
                  <c:v>-1522.58689463587</c:v>
                </c:pt>
                <c:pt idx="13">
                  <c:v>-1522.58689463587</c:v>
                </c:pt>
                <c:pt idx="14">
                  <c:v>-1522.58689463587</c:v>
                </c:pt>
                <c:pt idx="15">
                  <c:v>-1522.58689463587</c:v>
                </c:pt>
                <c:pt idx="16">
                  <c:v>-1522.58689463587</c:v>
                </c:pt>
                <c:pt idx="17">
                  <c:v>-1522.58689463587</c:v>
                </c:pt>
                <c:pt idx="18">
                  <c:v>-1522.58689463587</c:v>
                </c:pt>
                <c:pt idx="19">
                  <c:v>-1522.58689463587</c:v>
                </c:pt>
                <c:pt idx="20">
                  <c:v>-1522.58689463587</c:v>
                </c:pt>
              </c:numCache>
            </c:numRef>
          </c:yVal>
          <c:smooth val="0"/>
        </c:ser>
        <c:axId val="94341197"/>
        <c:axId val="79598191"/>
      </c:scatterChart>
      <c:valAx>
        <c:axId val="94341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598191"/>
        <c:crosses val="autoZero"/>
        <c:crossBetween val="midCat"/>
        <c:majorUnit val="2"/>
      </c:valAx>
      <c:valAx>
        <c:axId val="79598191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341197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0952975122826"/>
          <c:y val="0.065126954525893"/>
          <c:w val="0.883022693597442"/>
          <c:h val="0.815377994548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3'!$C$1</c:f>
              <c:strCache>
                <c:ptCount val="1"/>
                <c:pt idx="0">
                  <c:v>D. Real (Y)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'Exe. 3'!$B$2:$B$21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'Exe. 3'!$C$2:$C$21</c:f>
              <c:numCache>
                <c:formatCode>General</c:formatCode>
                <c:ptCount val="20"/>
                <c:pt idx="0">
                  <c:v>651</c:v>
                </c:pt>
                <c:pt idx="1">
                  <c:v>632</c:v>
                </c:pt>
                <c:pt idx="2">
                  <c:v>580</c:v>
                </c:pt>
                <c:pt idx="3">
                  <c:v>605</c:v>
                </c:pt>
                <c:pt idx="4">
                  <c:v>550</c:v>
                </c:pt>
                <c:pt idx="5">
                  <c:v>545</c:v>
                </c:pt>
                <c:pt idx="6">
                  <c:v>532</c:v>
                </c:pt>
                <c:pt idx="7">
                  <c:v>480</c:v>
                </c:pt>
                <c:pt idx="8">
                  <c:v>515</c:v>
                </c:pt>
                <c:pt idx="9">
                  <c:v>472</c:v>
                </c:pt>
                <c:pt idx="10">
                  <c:v>460</c:v>
                </c:pt>
                <c:pt idx="11">
                  <c:v>433</c:v>
                </c:pt>
                <c:pt idx="12">
                  <c:v>400</c:v>
                </c:pt>
                <c:pt idx="13">
                  <c:v>426</c:v>
                </c:pt>
                <c:pt idx="14">
                  <c:v>420</c:v>
                </c:pt>
                <c:pt idx="15">
                  <c:v>390</c:v>
                </c:pt>
                <c:pt idx="16">
                  <c:v>350</c:v>
                </c:pt>
                <c:pt idx="17">
                  <c:v>392</c:v>
                </c:pt>
                <c:pt idx="18">
                  <c:v>385</c:v>
                </c:pt>
                <c:pt idx="19">
                  <c:v>346</c:v>
                </c:pt>
              </c:numCache>
            </c:numRef>
          </c:yVal>
          <c:smooth val="0"/>
        </c:ser>
        <c:axId val="78069715"/>
        <c:axId val="92615698"/>
      </c:scatterChart>
      <c:valAx>
        <c:axId val="78069715"/>
        <c:scaling>
          <c:orientation val="minMax"/>
          <c:max val="21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615698"/>
        <c:crosses val="autoZero"/>
        <c:crossBetween val="midCat"/>
        <c:majorUnit val="2"/>
      </c:valAx>
      <c:valAx>
        <c:axId val="92615698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6971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3626290463692"/>
          <c:y val="0.0988965852986136"/>
          <c:w val="0.291514873140857"/>
          <c:h val="0.1829819088114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3466633341665"/>
          <c:y val="0.0514395393474088"/>
          <c:w val="0.83566608347913"/>
          <c:h val="0.795265515035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'Exe.4'!$B$1</c:f>
              <c:strCache>
                <c:ptCount val="1"/>
                <c:pt idx="0">
                  <c:v>D. Real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'Exe.4'!$B$2:$B$25</c:f>
              <c:numCache>
                <c:formatCode>General</c:formatCode>
                <c:ptCount val="24"/>
                <c:pt idx="0">
                  <c:v>3973</c:v>
                </c:pt>
                <c:pt idx="1">
                  <c:v>3531</c:v>
                </c:pt>
                <c:pt idx="2">
                  <c:v>3523</c:v>
                </c:pt>
                <c:pt idx="3">
                  <c:v>3551</c:v>
                </c:pt>
                <c:pt idx="4">
                  <c:v>3524</c:v>
                </c:pt>
                <c:pt idx="5">
                  <c:v>3632</c:v>
                </c:pt>
                <c:pt idx="6">
                  <c:v>3525</c:v>
                </c:pt>
                <c:pt idx="7">
                  <c:v>3620</c:v>
                </c:pt>
                <c:pt idx="8">
                  <c:v>3159</c:v>
                </c:pt>
                <c:pt idx="9">
                  <c:v>3084</c:v>
                </c:pt>
                <c:pt idx="10">
                  <c:v>3204</c:v>
                </c:pt>
                <c:pt idx="11">
                  <c:v>2826</c:v>
                </c:pt>
                <c:pt idx="12">
                  <c:v>3188</c:v>
                </c:pt>
                <c:pt idx="13">
                  <c:v>2991</c:v>
                </c:pt>
                <c:pt idx="14">
                  <c:v>2633</c:v>
                </c:pt>
                <c:pt idx="15">
                  <c:v>2792</c:v>
                </c:pt>
                <c:pt idx="16">
                  <c:v>2779</c:v>
                </c:pt>
                <c:pt idx="17">
                  <c:v>2687</c:v>
                </c:pt>
                <c:pt idx="18">
                  <c:v>2457</c:v>
                </c:pt>
                <c:pt idx="19">
                  <c:v>2361</c:v>
                </c:pt>
                <c:pt idx="20">
                  <c:v>2474</c:v>
                </c:pt>
                <c:pt idx="21">
                  <c:v>2428</c:v>
                </c:pt>
                <c:pt idx="22">
                  <c:v>1965</c:v>
                </c:pt>
                <c:pt idx="23">
                  <c:v>1949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'Exe.4'!$E$1</c:f>
              <c:strCache>
                <c:ptCount val="1"/>
                <c:pt idx="0">
                  <c:v>Previsão P(t+1)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'Exe.4'!$E$2:$E$25</c:f>
              <c:numCache>
                <c:formatCode>General</c:formatCode>
                <c:ptCount val="24"/>
                <c:pt idx="1">
                  <c:v>3523</c:v>
                </c:pt>
                <c:pt idx="2">
                  <c:v>3298</c:v>
                </c:pt>
                <c:pt idx="3">
                  <c:v>3250.1</c:v>
                </c:pt>
                <c:pt idx="4">
                  <c:v>3269.96</c:v>
                </c:pt>
                <c:pt idx="5">
                  <c:v>3409.037</c:v>
                </c:pt>
                <c:pt idx="6">
                  <c:v>3451.8885</c:v>
                </c:pt>
                <c:pt idx="7">
                  <c:v>3555.59618</c:v>
                </c:pt>
                <c:pt idx="8">
                  <c:v>3299.311899</c:v>
                </c:pt>
                <c:pt idx="9">
                  <c:v>3086.6414169</c:v>
                </c:pt>
                <c:pt idx="10">
                  <c:v>3061.62477348</c:v>
                </c:pt>
                <c:pt idx="11">
                  <c:v>2814.165082905</c:v>
                </c:pt>
                <c:pt idx="12">
                  <c:v>2943.8459733017</c:v>
                </c:pt>
                <c:pt idx="13">
                  <c:v>2923.35557301066</c:v>
                </c:pt>
                <c:pt idx="14">
                  <c:v>2676.51079852999</c:v>
                </c:pt>
                <c:pt idx="15">
                  <c:v>2652.78269585355</c:v>
                </c:pt>
                <c:pt idx="16">
                  <c:v>2660.81699735932</c:v>
                </c:pt>
                <c:pt idx="17">
                  <c:v>2625.33292168181</c:v>
                </c:pt>
                <c:pt idx="18">
                  <c:v>2459.1861295331</c:v>
                </c:pt>
                <c:pt idx="19">
                  <c:v>2306.7921783353</c:v>
                </c:pt>
                <c:pt idx="20">
                  <c:v>2319.55490577401</c:v>
                </c:pt>
                <c:pt idx="21">
                  <c:v>2326.29736655521</c:v>
                </c:pt>
                <c:pt idx="22">
                  <c:v>2026.99357457703</c:v>
                </c:pt>
                <c:pt idx="23">
                  <c:v>1850.12999000698</c:v>
                </c:pt>
              </c:numCache>
            </c:numRef>
          </c:yVal>
          <c:smooth val="0"/>
        </c:ser>
        <c:axId val="34337590"/>
        <c:axId val="84478535"/>
      </c:scatterChart>
      <c:valAx>
        <c:axId val="34337590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478535"/>
        <c:crosses val="autoZero"/>
        <c:crossBetween val="midCat"/>
        <c:majorUnit val="1"/>
      </c:valAx>
      <c:valAx>
        <c:axId val="84478535"/>
        <c:scaling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33759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01128482558673"/>
          <c:y val="0.0922084034005553"/>
          <c:w val="0.209769458988056"/>
          <c:h val="0.16743444423827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409786242529"/>
          <c:y val="0.0496051332675222"/>
          <c:w val="0.874734069496505"/>
          <c:h val="0.757650542941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5'!$B$1</c:f>
              <c:strCache>
                <c:ptCount val="1"/>
                <c:pt idx="0">
                  <c:v>D. Real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5'!$A$2:$A$26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'Exe. 5'!$B$2:$B$26</c:f>
              <c:numCache>
                <c:formatCode>General</c:formatCode>
                <c:ptCount val="25"/>
                <c:pt idx="0">
                  <c:v>1000</c:v>
                </c:pt>
                <c:pt idx="1">
                  <c:v>1300</c:v>
                </c:pt>
                <c:pt idx="2">
                  <c:v>1490</c:v>
                </c:pt>
                <c:pt idx="3">
                  <c:v>1550</c:v>
                </c:pt>
                <c:pt idx="4">
                  <c:v>1250</c:v>
                </c:pt>
                <c:pt idx="5">
                  <c:v>1025</c:v>
                </c:pt>
                <c:pt idx="6">
                  <c:v>1275</c:v>
                </c:pt>
                <c:pt idx="7">
                  <c:v>1600</c:v>
                </c:pt>
                <c:pt idx="8">
                  <c:v>1450</c:v>
                </c:pt>
                <c:pt idx="9">
                  <c:v>1324</c:v>
                </c:pt>
                <c:pt idx="10">
                  <c:v>1007</c:v>
                </c:pt>
                <c:pt idx="11">
                  <c:v>1333</c:v>
                </c:pt>
                <c:pt idx="12">
                  <c:v>1504</c:v>
                </c:pt>
                <c:pt idx="13">
                  <c:v>1529</c:v>
                </c:pt>
                <c:pt idx="14">
                  <c:v>1289</c:v>
                </c:pt>
                <c:pt idx="15">
                  <c:v>999</c:v>
                </c:pt>
                <c:pt idx="16">
                  <c:v>1200</c:v>
                </c:pt>
                <c:pt idx="17">
                  <c:v>1400</c:v>
                </c:pt>
                <c:pt idx="18">
                  <c:v>1550</c:v>
                </c:pt>
                <c:pt idx="19">
                  <c:v>1294</c:v>
                </c:pt>
                <c:pt idx="20">
                  <c:v>1070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5'!$J$1</c:f>
              <c:strCache>
                <c:ptCount val="1"/>
                <c:pt idx="0">
                  <c:v>D Prev (Passo 6)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5'!$A$2:$A$23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'Exe. 5'!$J$2:$J$23</c:f>
              <c:numCache>
                <c:formatCode>0</c:formatCode>
                <c:ptCount val="22"/>
                <c:pt idx="0">
                  <c:v>1012.9408867739</c:v>
                </c:pt>
                <c:pt idx="1">
                  <c:v>1271.862292211</c:v>
                </c:pt>
                <c:pt idx="2">
                  <c:v>1498.36301818154</c:v>
                </c:pt>
                <c:pt idx="3">
                  <c:v>1516.52301008042</c:v>
                </c:pt>
                <c:pt idx="4">
                  <c:v>1284.89883608106</c:v>
                </c:pt>
                <c:pt idx="5">
                  <c:v>1012.9408867739</c:v>
                </c:pt>
                <c:pt idx="6">
                  <c:v>1271.862292211</c:v>
                </c:pt>
                <c:pt idx="7">
                  <c:v>1498.36301818154</c:v>
                </c:pt>
                <c:pt idx="8">
                  <c:v>1516.52301008042</c:v>
                </c:pt>
                <c:pt idx="9">
                  <c:v>1284.89883608106</c:v>
                </c:pt>
                <c:pt idx="10">
                  <c:v>1012.9408867739</c:v>
                </c:pt>
                <c:pt idx="11">
                  <c:v>1271.862292211</c:v>
                </c:pt>
                <c:pt idx="12">
                  <c:v>1498.36301818154</c:v>
                </c:pt>
                <c:pt idx="13">
                  <c:v>1516.52301008042</c:v>
                </c:pt>
                <c:pt idx="14">
                  <c:v>1284.89883608106</c:v>
                </c:pt>
                <c:pt idx="15">
                  <c:v>1012.9408867739</c:v>
                </c:pt>
                <c:pt idx="16">
                  <c:v>1271.862292211</c:v>
                </c:pt>
                <c:pt idx="17">
                  <c:v>1498.36301818154</c:v>
                </c:pt>
                <c:pt idx="18">
                  <c:v>1516.52301008042</c:v>
                </c:pt>
                <c:pt idx="19">
                  <c:v>1284.89883608106</c:v>
                </c:pt>
                <c:pt idx="20">
                  <c:v>1012.9408867739</c:v>
                </c:pt>
                <c:pt idx="21">
                  <c:v>1271.862292211</c:v>
                </c:pt>
              </c:numCache>
            </c:numRef>
          </c:yVal>
          <c:smooth val="0"/>
        </c:ser>
        <c:axId val="15292246"/>
        <c:axId val="49349110"/>
      </c:scatterChart>
      <c:valAx>
        <c:axId val="15292246"/>
        <c:scaling>
          <c:orientation val="minMax"/>
          <c:max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49110"/>
        <c:crosses val="autoZero"/>
        <c:crossBetween val="midCat"/>
        <c:majorUnit val="1"/>
      </c:valAx>
      <c:valAx>
        <c:axId val="49349110"/>
        <c:scaling>
          <c:orientation val="minMax"/>
          <c:max val="1700"/>
          <c:min val="9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9224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22231852374266"/>
          <c:y val="0.070695523323138"/>
          <c:w val="0.293117003396455"/>
          <c:h val="0.10355100187598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81539368918"/>
          <c:y val="0.0514503215645098"/>
          <c:w val="0.860572102624595"/>
          <c:h val="0.767554797217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Móvel'!$X$3:$X$26</c:f>
              <c:numCache>
                <c:formatCode>0</c:formatCode>
                <c:ptCount val="24"/>
                <c:pt idx="3">
                  <c:v>367.666666666667</c:v>
                </c:pt>
                <c:pt idx="4">
                  <c:v>6.33333333333349</c:v>
                </c:pt>
                <c:pt idx="5">
                  <c:v>-237.666666666667</c:v>
                </c:pt>
                <c:pt idx="6">
                  <c:v>121.333333333333</c:v>
                </c:pt>
                <c:pt idx="7">
                  <c:v>444.333333333334</c:v>
                </c:pt>
                <c:pt idx="8">
                  <c:v>-153</c:v>
                </c:pt>
                <c:pt idx="9">
                  <c:v>-225</c:v>
                </c:pt>
                <c:pt idx="10">
                  <c:v>-504.333333333334</c:v>
                </c:pt>
                <c:pt idx="11">
                  <c:v>798.666666666667</c:v>
                </c:pt>
                <c:pt idx="12">
                  <c:v>-74.3333333333335</c:v>
                </c:pt>
                <c:pt idx="13">
                  <c:v>-285.666666666667</c:v>
                </c:pt>
                <c:pt idx="14">
                  <c:v>-24.6666666666665</c:v>
                </c:pt>
                <c:pt idx="15">
                  <c:v>-210.666666666667</c:v>
                </c:pt>
                <c:pt idx="16">
                  <c:v>27.6666666666665</c:v>
                </c:pt>
                <c:pt idx="17">
                  <c:v>896.666666666667</c:v>
                </c:pt>
                <c:pt idx="18">
                  <c:v>3</c:v>
                </c:pt>
                <c:pt idx="19">
                  <c:v>329.333333333334</c:v>
                </c:pt>
                <c:pt idx="20">
                  <c:v>-498.666666666667</c:v>
                </c:pt>
                <c:pt idx="21">
                  <c:v>-285</c:v>
                </c:pt>
                <c:pt idx="22">
                  <c:v>-300.666666666667</c:v>
                </c:pt>
                <c:pt idx="23">
                  <c:v>810.666666666667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Móvel'!$E$2</c:f>
              <c:strCache>
                <c:ptCount val="1"/>
                <c:pt idx="0">
                  <c:v>Mm6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Móvel'!$Y$30:$Y$53</c:f>
              <c:numCache>
                <c:formatCode>0</c:formatCode>
                <c:ptCount val="24"/>
                <c:pt idx="0">
                  <c:v>-1249</c:v>
                </c:pt>
                <c:pt idx="1">
                  <c:v>-1249</c:v>
                </c:pt>
                <c:pt idx="2">
                  <c:v>-1249</c:v>
                </c:pt>
                <c:pt idx="3">
                  <c:v>-1249</c:v>
                </c:pt>
                <c:pt idx="4">
                  <c:v>-1249</c:v>
                </c:pt>
                <c:pt idx="5">
                  <c:v>-1249</c:v>
                </c:pt>
                <c:pt idx="6">
                  <c:v>-1249</c:v>
                </c:pt>
                <c:pt idx="7">
                  <c:v>-1249</c:v>
                </c:pt>
                <c:pt idx="8">
                  <c:v>-1249</c:v>
                </c:pt>
                <c:pt idx="9">
                  <c:v>-1249</c:v>
                </c:pt>
                <c:pt idx="10">
                  <c:v>-1249</c:v>
                </c:pt>
                <c:pt idx="11">
                  <c:v>-1249</c:v>
                </c:pt>
                <c:pt idx="12">
                  <c:v>-1249</c:v>
                </c:pt>
                <c:pt idx="13">
                  <c:v>-1249</c:v>
                </c:pt>
                <c:pt idx="14">
                  <c:v>-1249</c:v>
                </c:pt>
                <c:pt idx="15">
                  <c:v>-1249</c:v>
                </c:pt>
                <c:pt idx="16">
                  <c:v>-1249</c:v>
                </c:pt>
                <c:pt idx="17">
                  <c:v>-1249</c:v>
                </c:pt>
                <c:pt idx="18">
                  <c:v>-1249</c:v>
                </c:pt>
                <c:pt idx="19">
                  <c:v>-1249</c:v>
                </c:pt>
                <c:pt idx="20">
                  <c:v>-1249</c:v>
                </c:pt>
                <c:pt idx="21">
                  <c:v>-1249</c:v>
                </c:pt>
                <c:pt idx="22">
                  <c:v>-1249</c:v>
                </c:pt>
                <c:pt idx="23">
                  <c:v>-1249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"4MAD Mm3"</c:f>
              <c:strCache>
                <c:ptCount val="1"/>
                <c:pt idx="0">
                  <c:v>4MAD Mm3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Móvel'!$W$30:$W$53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Móvel'!$X$30:$X$53</c:f>
              <c:numCache>
                <c:formatCode>0</c:formatCode>
                <c:ptCount val="24"/>
                <c:pt idx="0">
                  <c:v>1249</c:v>
                </c:pt>
                <c:pt idx="1">
                  <c:v>1249</c:v>
                </c:pt>
                <c:pt idx="2">
                  <c:v>1249</c:v>
                </c:pt>
                <c:pt idx="3">
                  <c:v>1249</c:v>
                </c:pt>
                <c:pt idx="4">
                  <c:v>1249</c:v>
                </c:pt>
                <c:pt idx="5">
                  <c:v>1249</c:v>
                </c:pt>
                <c:pt idx="6">
                  <c:v>1249</c:v>
                </c:pt>
                <c:pt idx="7">
                  <c:v>1249</c:v>
                </c:pt>
                <c:pt idx="8">
                  <c:v>1249</c:v>
                </c:pt>
                <c:pt idx="9">
                  <c:v>1249</c:v>
                </c:pt>
                <c:pt idx="10">
                  <c:v>1249</c:v>
                </c:pt>
                <c:pt idx="11">
                  <c:v>1249</c:v>
                </c:pt>
                <c:pt idx="12">
                  <c:v>1249</c:v>
                </c:pt>
                <c:pt idx="13">
                  <c:v>1249</c:v>
                </c:pt>
                <c:pt idx="14">
                  <c:v>1249</c:v>
                </c:pt>
                <c:pt idx="15">
                  <c:v>1249</c:v>
                </c:pt>
                <c:pt idx="16">
                  <c:v>1249</c:v>
                </c:pt>
                <c:pt idx="17">
                  <c:v>1249</c:v>
                </c:pt>
                <c:pt idx="18">
                  <c:v>1249</c:v>
                </c:pt>
                <c:pt idx="19">
                  <c:v>1249</c:v>
                </c:pt>
                <c:pt idx="20">
                  <c:v>1249</c:v>
                </c:pt>
                <c:pt idx="21">
                  <c:v>1249</c:v>
                </c:pt>
                <c:pt idx="22">
                  <c:v>1249</c:v>
                </c:pt>
                <c:pt idx="23">
                  <c:v>1249</c:v>
                </c:pt>
              </c:numCache>
            </c:numRef>
          </c:yVal>
          <c:smooth val="0"/>
        </c:ser>
        <c:axId val="68335041"/>
        <c:axId val="13304897"/>
      </c:scatterChart>
      <c:valAx>
        <c:axId val="68335041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304897"/>
        <c:crosses val="autoZero"/>
        <c:crossBetween val="midCat"/>
        <c:majorUnit val="1"/>
      </c:valAx>
      <c:valAx>
        <c:axId val="13304897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3350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386875612145"/>
          <c:y val="0.0496222367316482"/>
          <c:w val="0.874779627815867"/>
          <c:h val="0.757765133849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6'!$B$2</c:f>
              <c:strCache>
                <c:ptCount val="1"/>
                <c:pt idx="0">
                  <c:v>D. Real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6'!$N$3:$N$27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'Exe. 6'!$O$3:$O$27</c:f>
              <c:numCache>
                <c:formatCode>General</c:formatCode>
                <c:ptCount val="25"/>
                <c:pt idx="0">
                  <c:v>1000</c:v>
                </c:pt>
                <c:pt idx="1">
                  <c:v>1300</c:v>
                </c:pt>
                <c:pt idx="2">
                  <c:v>1500</c:v>
                </c:pt>
                <c:pt idx="3">
                  <c:v>1490</c:v>
                </c:pt>
                <c:pt idx="4">
                  <c:v>1550</c:v>
                </c:pt>
                <c:pt idx="5">
                  <c:v>1350</c:v>
                </c:pt>
                <c:pt idx="6">
                  <c:v>1281.25</c:v>
                </c:pt>
                <c:pt idx="7">
                  <c:v>1593.75</c:v>
                </c:pt>
                <c:pt idx="8">
                  <c:v>1917.5</c:v>
                </c:pt>
                <c:pt idx="9">
                  <c:v>2000</c:v>
                </c:pt>
                <c:pt idx="10">
                  <c:v>1913</c:v>
                </c:pt>
                <c:pt idx="11">
                  <c:v>1655</c:v>
                </c:pt>
                <c:pt idx="12">
                  <c:v>1510.5</c:v>
                </c:pt>
                <c:pt idx="13">
                  <c:v>1999.5</c:v>
                </c:pt>
                <c:pt idx="14">
                  <c:v>2235</c:v>
                </c:pt>
                <c:pt idx="15">
                  <c:v>2256</c:v>
                </c:pt>
                <c:pt idx="16">
                  <c:v>2293.5</c:v>
                </c:pt>
                <c:pt idx="17">
                  <c:v>1933.5</c:v>
                </c:pt>
                <c:pt idx="18">
                  <c:v>1748.25</c:v>
                </c:pt>
                <c:pt idx="19">
                  <c:v>2100</c:v>
                </c:pt>
                <c:pt idx="20">
                  <c:v>2450</c:v>
                </c:pt>
                <c:pt idx="21">
                  <c:v>2577.5</c:v>
                </c:pt>
                <c:pt idx="22">
                  <c:v>2495</c:v>
                </c:pt>
                <c:pt idx="23">
                  <c:v>2264.5</c:v>
                </c:pt>
                <c:pt idx="24">
                  <c:v>2140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6'!$V$2</c:f>
              <c:strCache>
                <c:ptCount val="1"/>
                <c:pt idx="0">
                  <c:v>D. Prev.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6'!$S$3:$S$28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'Exe. 6'!$V$3:$V$28</c:f>
              <c:numCache>
                <c:formatCode>0</c:formatCode>
                <c:ptCount val="26"/>
                <c:pt idx="0">
                  <c:v>1020.11088490274</c:v>
                </c:pt>
                <c:pt idx="1">
                  <c:v>1294.12679981587</c:v>
                </c:pt>
                <c:pt idx="2">
                  <c:v>1509.8850587804</c:v>
                </c:pt>
                <c:pt idx="3">
                  <c:v>1578.04710947426</c:v>
                </c:pt>
                <c:pt idx="4">
                  <c:v>1511.00820079181</c:v>
                </c:pt>
                <c:pt idx="5">
                  <c:v>1382.93083981602</c:v>
                </c:pt>
                <c:pt idx="6">
                  <c:v>1277.08084341693</c:v>
                </c:pt>
                <c:pt idx="7">
                  <c:v>1606.98731575004</c:v>
                </c:pt>
                <c:pt idx="8">
                  <c:v>1860.76812205852</c:v>
                </c:pt>
                <c:pt idx="9">
                  <c:v>1931.09617826196</c:v>
                </c:pt>
                <c:pt idx="10">
                  <c:v>1836.90700135537</c:v>
                </c:pt>
                <c:pt idx="11">
                  <c:v>1670.85545462652</c:v>
                </c:pt>
                <c:pt idx="12">
                  <c:v>1534.05080193112</c:v>
                </c:pt>
                <c:pt idx="13">
                  <c:v>1919.8478316842</c:v>
                </c:pt>
                <c:pt idx="14">
                  <c:v>2211.65118533663</c:v>
                </c:pt>
                <c:pt idx="15">
                  <c:v>2284.14524704966</c:v>
                </c:pt>
                <c:pt idx="16">
                  <c:v>2162.80580191894</c:v>
                </c:pt>
                <c:pt idx="17">
                  <c:v>1958.78006943703</c:v>
                </c:pt>
                <c:pt idx="18">
                  <c:v>1791.0207604453</c:v>
                </c:pt>
                <c:pt idx="19">
                  <c:v>2232.70834761837</c:v>
                </c:pt>
                <c:pt idx="20">
                  <c:v>2562.53424861475</c:v>
                </c:pt>
                <c:pt idx="21">
                  <c:v>2637.19431583736</c:v>
                </c:pt>
                <c:pt idx="22">
                  <c:v>2488.7046024825</c:v>
                </c:pt>
                <c:pt idx="23">
                  <c:v>2246.70468424753</c:v>
                </c:pt>
                <c:pt idx="24">
                  <c:v>2047.99071895949</c:v>
                </c:pt>
                <c:pt idx="25">
                  <c:v>2545.56886355253</c:v>
                </c:pt>
              </c:numCache>
            </c:numRef>
          </c:yVal>
          <c:smooth val="0"/>
        </c:ser>
        <c:axId val="36678405"/>
        <c:axId val="98316237"/>
      </c:scatterChart>
      <c:valAx>
        <c:axId val="36678405"/>
        <c:scaling>
          <c:orientation val="minMax"/>
          <c:max val="26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316237"/>
        <c:crosses val="autoZero"/>
        <c:crossBetween val="midCat"/>
        <c:majorUnit val="1"/>
      </c:valAx>
      <c:valAx>
        <c:axId val="98316237"/>
        <c:scaling>
          <c:orientation val="minMax"/>
          <c:max val="3000"/>
          <c:min val="9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78405"/>
        <c:crosses val="autoZero"/>
        <c:crossBetween val="midCat"/>
        <c:majorUnit val="2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95204825081982"/>
          <c:y val="0.107820897529404"/>
          <c:w val="0.293117003396455"/>
          <c:h val="0.073850682654965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2954545454545"/>
          <c:y val="0.0514395393474088"/>
          <c:w val="0.816136363636364"/>
          <c:h val="0.749200255918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6'!$Q$2</c:f>
              <c:strCache>
                <c:ptCount val="1"/>
                <c:pt idx="0">
                  <c:v>Tend1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'Exe. 6'!$N$3:$N$27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'Exe. 6'!$Q$3:$Q$27</c:f>
              <c:numCache>
                <c:formatCode>0</c:formatCode>
                <c:ptCount val="25"/>
                <c:pt idx="0">
                  <c:v>1241.09449152747</c:v>
                </c:pt>
                <c:pt idx="1">
                  <c:v>1325.19502744554</c:v>
                </c:pt>
                <c:pt idx="2">
                  <c:v>1363.3772902308</c:v>
                </c:pt>
                <c:pt idx="3">
                  <c:v>1345.97936097588</c:v>
                </c:pt>
                <c:pt idx="4">
                  <c:v>1516.827306959</c:v>
                </c:pt>
                <c:pt idx="5">
                  <c:v>1495.34766342698</c:v>
                </c:pt>
                <c:pt idx="6">
                  <c:v>1590.15231726957</c:v>
                </c:pt>
                <c:pt idx="7">
                  <c:v>1624.63813460871</c:v>
                </c:pt>
                <c:pt idx="8">
                  <c:v>1742.85063601171</c:v>
                </c:pt>
                <c:pt idx="9">
                  <c:v>1806.68370600789</c:v>
                </c:pt>
                <c:pt idx="10">
                  <c:v>1872.05847626617</c:v>
                </c:pt>
                <c:pt idx="11">
                  <c:v>1833.18546886789</c:v>
                </c:pt>
                <c:pt idx="12">
                  <c:v>1874.67322945224</c:v>
                </c:pt>
                <c:pt idx="13">
                  <c:v>2038.25189029027</c:v>
                </c:pt>
                <c:pt idx="14">
                  <c:v>2031.43216244389</c:v>
                </c:pt>
                <c:pt idx="15">
                  <c:v>2037.93922037691</c:v>
                </c:pt>
                <c:pt idx="16">
                  <c:v>2244.41511516804</c:v>
                </c:pt>
                <c:pt idx="17">
                  <c:v>2141.6701535082</c:v>
                </c:pt>
                <c:pt idx="18">
                  <c:v>2169.74344481289</c:v>
                </c:pt>
                <c:pt idx="19">
                  <c:v>2140.69965971971</c:v>
                </c:pt>
                <c:pt idx="20">
                  <c:v>2226.84957404364</c:v>
                </c:pt>
                <c:pt idx="21">
                  <c:v>2328.36362611767</c:v>
                </c:pt>
                <c:pt idx="22">
                  <c:v>2441.60266507271</c:v>
                </c:pt>
                <c:pt idx="23">
                  <c:v>2508.30724728178</c:v>
                </c:pt>
                <c:pt idx="24">
                  <c:v>2655.94221186878</c:v>
                </c:pt>
              </c:numCache>
            </c:numRef>
          </c:yVal>
          <c:smooth val="0"/>
        </c:ser>
        <c:axId val="60723577"/>
        <c:axId val="33089346"/>
      </c:scatterChart>
      <c:valAx>
        <c:axId val="60723577"/>
        <c:scaling>
          <c:orientation val="minMax"/>
          <c:max val="26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089346"/>
        <c:crosses val="autoZero"/>
        <c:crossBetween val="midCat"/>
        <c:majorUnit val="1"/>
      </c:valAx>
      <c:valAx>
        <c:axId val="33089346"/>
        <c:scaling>
          <c:orientation val="minMax"/>
          <c:min val="9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723577"/>
        <c:crosses val="autoZero"/>
        <c:crossBetween val="midCat"/>
        <c:majorUnit val="2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36887795275591"/>
          <c:y val="0.518134660250802"/>
          <c:w val="0.246542650918635"/>
          <c:h val="0.16743432216596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3450050690166"/>
          <c:y val="0.0652203207114944"/>
          <c:w val="0.83857131716447"/>
          <c:h val="0.76782104837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7'!$C$1</c:f>
              <c:strCache>
                <c:ptCount val="1"/>
                <c:pt idx="0">
                  <c:v>Caixa c/ Filtros (Y)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'Exe. 7'!$B$2:$B$21</c:f>
              <c:numCache>
                <c:formatCode>General</c:formatCode>
                <c:ptCount val="20"/>
                <c:pt idx="0">
                  <c:v>100</c:v>
                </c:pt>
                <c:pt idx="1">
                  <c:v>80</c:v>
                </c:pt>
                <c:pt idx="2">
                  <c:v>75</c:v>
                </c:pt>
                <c:pt idx="3">
                  <c:v>64</c:v>
                </c:pt>
                <c:pt idx="4">
                  <c:v>97</c:v>
                </c:pt>
                <c:pt idx="5">
                  <c:v>150</c:v>
                </c:pt>
                <c:pt idx="6">
                  <c:v>125</c:v>
                </c:pt>
                <c:pt idx="7">
                  <c:v>74</c:v>
                </c:pt>
                <c:pt idx="8">
                  <c:v>51</c:v>
                </c:pt>
                <c:pt idx="9">
                  <c:v>130</c:v>
                </c:pt>
                <c:pt idx="10">
                  <c:v>84</c:v>
                </c:pt>
                <c:pt idx="11">
                  <c:v>90</c:v>
                </c:pt>
                <c:pt idx="12">
                  <c:v>145</c:v>
                </c:pt>
                <c:pt idx="13">
                  <c:v>126</c:v>
                </c:pt>
                <c:pt idx="14">
                  <c:v>105</c:v>
                </c:pt>
                <c:pt idx="15">
                  <c:v>45</c:v>
                </c:pt>
                <c:pt idx="16">
                  <c:v>65</c:v>
                </c:pt>
                <c:pt idx="17">
                  <c:v>74</c:v>
                </c:pt>
                <c:pt idx="18">
                  <c:v>120</c:v>
                </c:pt>
                <c:pt idx="19">
                  <c:v>106</c:v>
                </c:pt>
              </c:numCache>
            </c:numRef>
          </c:xVal>
          <c:yVal>
            <c:numRef>
              <c:f>'Exe. 7'!$C$2:$C$21</c:f>
              <c:numCache>
                <c:formatCode>0</c:formatCode>
                <c:ptCount val="20"/>
                <c:pt idx="0">
                  <c:v>145</c:v>
                </c:pt>
                <c:pt idx="1">
                  <c:v>100</c:v>
                </c:pt>
                <c:pt idx="2">
                  <c:v>103</c:v>
                </c:pt>
                <c:pt idx="3">
                  <c:v>57</c:v>
                </c:pt>
                <c:pt idx="4">
                  <c:v>130</c:v>
                </c:pt>
                <c:pt idx="5">
                  <c:v>194</c:v>
                </c:pt>
                <c:pt idx="6">
                  <c:v>170</c:v>
                </c:pt>
                <c:pt idx="7">
                  <c:v>87</c:v>
                </c:pt>
                <c:pt idx="8">
                  <c:v>70</c:v>
                </c:pt>
                <c:pt idx="9">
                  <c:v>173</c:v>
                </c:pt>
                <c:pt idx="10">
                  <c:v>112</c:v>
                </c:pt>
                <c:pt idx="11">
                  <c:v>120</c:v>
                </c:pt>
                <c:pt idx="12">
                  <c:v>193</c:v>
                </c:pt>
                <c:pt idx="13">
                  <c:v>168</c:v>
                </c:pt>
                <c:pt idx="14">
                  <c:v>140</c:v>
                </c:pt>
                <c:pt idx="15">
                  <c:v>60</c:v>
                </c:pt>
                <c:pt idx="16">
                  <c:v>87</c:v>
                </c:pt>
                <c:pt idx="17">
                  <c:v>99</c:v>
                </c:pt>
                <c:pt idx="18">
                  <c:v>160</c:v>
                </c:pt>
                <c:pt idx="19">
                  <c:v>141</c:v>
                </c:pt>
              </c:numCache>
            </c:numRef>
          </c:yVal>
          <c:smooth val="0"/>
        </c:ser>
        <c:axId val="48848425"/>
        <c:axId val="43679870"/>
      </c:scatterChart>
      <c:valAx>
        <c:axId val="48848425"/>
        <c:scaling>
          <c:orientation val="minMax"/>
          <c:max val="160"/>
          <c:min val="4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Pacotes de café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679870"/>
        <c:crosses val="autoZero"/>
        <c:crossBetween val="midCat"/>
        <c:majorUnit val="10"/>
      </c:valAx>
      <c:valAx>
        <c:axId val="43679870"/>
        <c:scaling>
          <c:orientation val="minMax"/>
          <c:max val="22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Caixa c/ filtros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848425"/>
        <c:crosses val="autoZero"/>
        <c:crossBetween val="midCat"/>
        <c:majorUnit val="20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78851036193"/>
          <c:y val="0.0514503215645098"/>
          <c:w val="0.860542008620181"/>
          <c:h val="0.767554797217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Móvel'!$Z$3:$Z$26</c:f>
              <c:numCache>
                <c:formatCode>General</c:formatCode>
                <c:ptCount val="24"/>
                <c:pt idx="6">
                  <c:v>177</c:v>
                </c:pt>
                <c:pt idx="7">
                  <c:v>426.833333333334</c:v>
                </c:pt>
                <c:pt idx="8">
                  <c:v>-100.833333333333</c:v>
                </c:pt>
                <c:pt idx="9">
                  <c:v>-148.833333333333</c:v>
                </c:pt>
                <c:pt idx="10">
                  <c:v>-438</c:v>
                </c:pt>
                <c:pt idx="11">
                  <c:v>661.833333333334</c:v>
                </c:pt>
                <c:pt idx="12">
                  <c:v>-129.666666666667</c:v>
                </c:pt>
                <c:pt idx="13">
                  <c:v>-302</c:v>
                </c:pt>
                <c:pt idx="14">
                  <c:v>126</c:v>
                </c:pt>
                <c:pt idx="15">
                  <c:v>-260</c:v>
                </c:pt>
                <c:pt idx="16">
                  <c:v>-67.5</c:v>
                </c:pt>
                <c:pt idx="17">
                  <c:v>791</c:v>
                </c:pt>
                <c:pt idx="18">
                  <c:v>102.666666666667</c:v>
                </c:pt>
                <c:pt idx="19">
                  <c:v>537</c:v>
                </c:pt>
                <c:pt idx="20">
                  <c:v>-192</c:v>
                </c:pt>
                <c:pt idx="21">
                  <c:v>-227</c:v>
                </c:pt>
                <c:pt idx="22">
                  <c:v>-340.166666666667</c:v>
                </c:pt>
                <c:pt idx="23">
                  <c:v>533.5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Móvel'!$E$2</c:f>
              <c:strCache>
                <c:ptCount val="1"/>
                <c:pt idx="0">
                  <c:v>Mm6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Móvel'!$AA$30:$AA$53</c:f>
              <c:numCache>
                <c:formatCode>0</c:formatCode>
                <c:ptCount val="24"/>
                <c:pt idx="0">
                  <c:v>-1202.83333333333</c:v>
                </c:pt>
                <c:pt idx="1">
                  <c:v>-1202.83333333333</c:v>
                </c:pt>
                <c:pt idx="2">
                  <c:v>-1202.83333333333</c:v>
                </c:pt>
                <c:pt idx="3">
                  <c:v>-1202.83333333333</c:v>
                </c:pt>
                <c:pt idx="4">
                  <c:v>-1202.83333333333</c:v>
                </c:pt>
                <c:pt idx="5">
                  <c:v>-1202.83333333333</c:v>
                </c:pt>
                <c:pt idx="6">
                  <c:v>-1202.83333333333</c:v>
                </c:pt>
                <c:pt idx="7">
                  <c:v>-1202.83333333333</c:v>
                </c:pt>
                <c:pt idx="8">
                  <c:v>-1202.83333333333</c:v>
                </c:pt>
                <c:pt idx="9">
                  <c:v>-1202.83333333333</c:v>
                </c:pt>
                <c:pt idx="10">
                  <c:v>-1202.83333333333</c:v>
                </c:pt>
                <c:pt idx="11">
                  <c:v>-1202.83333333333</c:v>
                </c:pt>
                <c:pt idx="12">
                  <c:v>-1202.83333333333</c:v>
                </c:pt>
                <c:pt idx="13">
                  <c:v>-1202.83333333333</c:v>
                </c:pt>
                <c:pt idx="14">
                  <c:v>-1202.83333333333</c:v>
                </c:pt>
                <c:pt idx="15">
                  <c:v>-1202.83333333333</c:v>
                </c:pt>
                <c:pt idx="16">
                  <c:v>-1202.83333333333</c:v>
                </c:pt>
                <c:pt idx="17">
                  <c:v>-1202.83333333333</c:v>
                </c:pt>
                <c:pt idx="18">
                  <c:v>-1202.83333333333</c:v>
                </c:pt>
                <c:pt idx="19">
                  <c:v>-1202.83333333333</c:v>
                </c:pt>
                <c:pt idx="20">
                  <c:v>-1202.83333333333</c:v>
                </c:pt>
                <c:pt idx="21">
                  <c:v>-1202.83333333333</c:v>
                </c:pt>
                <c:pt idx="22">
                  <c:v>-1202.83333333333</c:v>
                </c:pt>
                <c:pt idx="23">
                  <c:v>-1202.83333333333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Móvel'!$W$30:$W$53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Móvel'!$Z$30:$Z$53</c:f>
              <c:numCache>
                <c:formatCode>0</c:formatCode>
                <c:ptCount val="24"/>
                <c:pt idx="0">
                  <c:v>1202.83333333333</c:v>
                </c:pt>
                <c:pt idx="1">
                  <c:v>1202.83333333333</c:v>
                </c:pt>
                <c:pt idx="2">
                  <c:v>1202.83333333333</c:v>
                </c:pt>
                <c:pt idx="3">
                  <c:v>1202.83333333333</c:v>
                </c:pt>
                <c:pt idx="4">
                  <c:v>1202.83333333333</c:v>
                </c:pt>
                <c:pt idx="5">
                  <c:v>1202.83333333333</c:v>
                </c:pt>
                <c:pt idx="6">
                  <c:v>1202.83333333333</c:v>
                </c:pt>
                <c:pt idx="7">
                  <c:v>1202.83333333333</c:v>
                </c:pt>
                <c:pt idx="8">
                  <c:v>1202.83333333333</c:v>
                </c:pt>
                <c:pt idx="9">
                  <c:v>1202.83333333333</c:v>
                </c:pt>
                <c:pt idx="10">
                  <c:v>1202.83333333333</c:v>
                </c:pt>
                <c:pt idx="11">
                  <c:v>1202.83333333333</c:v>
                </c:pt>
                <c:pt idx="12">
                  <c:v>1202.83333333333</c:v>
                </c:pt>
                <c:pt idx="13">
                  <c:v>1202.83333333333</c:v>
                </c:pt>
                <c:pt idx="14">
                  <c:v>1202.83333333333</c:v>
                </c:pt>
                <c:pt idx="15">
                  <c:v>1202.83333333333</c:v>
                </c:pt>
                <c:pt idx="16">
                  <c:v>1202.83333333333</c:v>
                </c:pt>
                <c:pt idx="17">
                  <c:v>1202.83333333333</c:v>
                </c:pt>
                <c:pt idx="18">
                  <c:v>1202.83333333333</c:v>
                </c:pt>
                <c:pt idx="19">
                  <c:v>1202.83333333333</c:v>
                </c:pt>
                <c:pt idx="20">
                  <c:v>1202.83333333333</c:v>
                </c:pt>
                <c:pt idx="21">
                  <c:v>1202.83333333333</c:v>
                </c:pt>
                <c:pt idx="22">
                  <c:v>1202.83333333333</c:v>
                </c:pt>
                <c:pt idx="23">
                  <c:v>1202.83333333333</c:v>
                </c:pt>
              </c:numCache>
            </c:numRef>
          </c:yVal>
          <c:smooth val="0"/>
        </c:ser>
        <c:axId val="49733212"/>
        <c:axId val="92099178"/>
      </c:scatterChart>
      <c:valAx>
        <c:axId val="49733212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99178"/>
        <c:crosses val="autoZero"/>
        <c:crossBetween val="midCat"/>
        <c:majorUnit val="1"/>
      </c:valAx>
      <c:valAx>
        <c:axId val="92099178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73321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78851036193"/>
          <c:y val="0.0514503215645098"/>
          <c:w val="0.860542008620181"/>
          <c:h val="0.767554797217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Móvel'!$AB$3:$AB$26</c:f>
              <c:numCache>
                <c:formatCode>0</c:formatCode>
                <c:ptCount val="24"/>
                <c:pt idx="12">
                  <c:v>-53.3333333333335</c:v>
                </c:pt>
                <c:pt idx="13">
                  <c:v>-252.583333333333</c:v>
                </c:pt>
                <c:pt idx="14">
                  <c:v>90.5833333333335</c:v>
                </c:pt>
                <c:pt idx="15">
                  <c:v>-301.916666666667</c:v>
                </c:pt>
                <c:pt idx="16">
                  <c:v>-98.25</c:v>
                </c:pt>
                <c:pt idx="17">
                  <c:v>820.416666666667</c:v>
                </c:pt>
                <c:pt idx="18">
                  <c:v>75.5</c:v>
                </c:pt>
                <c:pt idx="19">
                  <c:v>537.5</c:v>
                </c:pt>
                <c:pt idx="20">
                  <c:v>-69</c:v>
                </c:pt>
                <c:pt idx="21">
                  <c:v>-123</c:v>
                </c:pt>
                <c:pt idx="22">
                  <c:v>-199.833333333333</c:v>
                </c:pt>
                <c:pt idx="23">
                  <c:v>648.75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Móvel'!$E$2</c:f>
              <c:strCache>
                <c:ptCount val="1"/>
                <c:pt idx="0">
                  <c:v>Mm6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Móvel'!$AC$30:$AC$53</c:f>
              <c:numCache>
                <c:formatCode>0</c:formatCode>
                <c:ptCount val="24"/>
                <c:pt idx="0">
                  <c:v>-1090.22222222222</c:v>
                </c:pt>
                <c:pt idx="1">
                  <c:v>-1090.22222222222</c:v>
                </c:pt>
                <c:pt idx="2">
                  <c:v>-1090.22222222222</c:v>
                </c:pt>
                <c:pt idx="3">
                  <c:v>-1090.22222222222</c:v>
                </c:pt>
                <c:pt idx="4">
                  <c:v>-1090.22222222222</c:v>
                </c:pt>
                <c:pt idx="5">
                  <c:v>-1090.22222222222</c:v>
                </c:pt>
                <c:pt idx="6">
                  <c:v>-1090.22222222222</c:v>
                </c:pt>
                <c:pt idx="7">
                  <c:v>-1090.22222222222</c:v>
                </c:pt>
                <c:pt idx="8">
                  <c:v>-1090.22222222222</c:v>
                </c:pt>
                <c:pt idx="9">
                  <c:v>-1090.22222222222</c:v>
                </c:pt>
                <c:pt idx="10">
                  <c:v>-1090.22222222222</c:v>
                </c:pt>
                <c:pt idx="11">
                  <c:v>-1090.22222222222</c:v>
                </c:pt>
                <c:pt idx="12">
                  <c:v>-1090.22222222222</c:v>
                </c:pt>
                <c:pt idx="13">
                  <c:v>-1090.22222222222</c:v>
                </c:pt>
                <c:pt idx="14">
                  <c:v>-1090.22222222222</c:v>
                </c:pt>
                <c:pt idx="15">
                  <c:v>-1090.22222222222</c:v>
                </c:pt>
                <c:pt idx="16">
                  <c:v>-1090.22222222222</c:v>
                </c:pt>
                <c:pt idx="17">
                  <c:v>-1090.22222222222</c:v>
                </c:pt>
                <c:pt idx="18">
                  <c:v>-1090.22222222222</c:v>
                </c:pt>
                <c:pt idx="19">
                  <c:v>-1090.22222222222</c:v>
                </c:pt>
                <c:pt idx="20">
                  <c:v>-1090.22222222222</c:v>
                </c:pt>
                <c:pt idx="21">
                  <c:v>-1090.22222222222</c:v>
                </c:pt>
                <c:pt idx="22">
                  <c:v>-1090.22222222222</c:v>
                </c:pt>
                <c:pt idx="23">
                  <c:v>-1090.22222222222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Móvel'!$W$30:$W$53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Móvel'!$AB$30:$AB$53</c:f>
              <c:numCache>
                <c:formatCode>0</c:formatCode>
                <c:ptCount val="24"/>
                <c:pt idx="0">
                  <c:v>1090.22222222222</c:v>
                </c:pt>
                <c:pt idx="1">
                  <c:v>1090.22222222222</c:v>
                </c:pt>
                <c:pt idx="2">
                  <c:v>1090.22222222222</c:v>
                </c:pt>
                <c:pt idx="3">
                  <c:v>1090.22222222222</c:v>
                </c:pt>
                <c:pt idx="4">
                  <c:v>1090.22222222222</c:v>
                </c:pt>
                <c:pt idx="5">
                  <c:v>1090.22222222222</c:v>
                </c:pt>
                <c:pt idx="6">
                  <c:v>1090.22222222222</c:v>
                </c:pt>
                <c:pt idx="7">
                  <c:v>1090.22222222222</c:v>
                </c:pt>
                <c:pt idx="8">
                  <c:v>1090.22222222222</c:v>
                </c:pt>
                <c:pt idx="9">
                  <c:v>1090.22222222222</c:v>
                </c:pt>
                <c:pt idx="10">
                  <c:v>1090.22222222222</c:v>
                </c:pt>
                <c:pt idx="11">
                  <c:v>1090.22222222222</c:v>
                </c:pt>
                <c:pt idx="12">
                  <c:v>1090.22222222222</c:v>
                </c:pt>
                <c:pt idx="13">
                  <c:v>1090.22222222222</c:v>
                </c:pt>
                <c:pt idx="14">
                  <c:v>1090.22222222222</c:v>
                </c:pt>
                <c:pt idx="15">
                  <c:v>1090.22222222222</c:v>
                </c:pt>
                <c:pt idx="16">
                  <c:v>1090.22222222222</c:v>
                </c:pt>
                <c:pt idx="17">
                  <c:v>1090.22222222222</c:v>
                </c:pt>
                <c:pt idx="18">
                  <c:v>1090.22222222222</c:v>
                </c:pt>
                <c:pt idx="19">
                  <c:v>1090.22222222222</c:v>
                </c:pt>
                <c:pt idx="20">
                  <c:v>1090.22222222222</c:v>
                </c:pt>
                <c:pt idx="21">
                  <c:v>1090.22222222222</c:v>
                </c:pt>
                <c:pt idx="22">
                  <c:v>1090.22222222222</c:v>
                </c:pt>
                <c:pt idx="23">
                  <c:v>1090.22222222222</c:v>
                </c:pt>
              </c:numCache>
            </c:numRef>
          </c:yVal>
          <c:smooth val="0"/>
        </c:ser>
        <c:axId val="85273931"/>
        <c:axId val="81432750"/>
      </c:scatterChart>
      <c:valAx>
        <c:axId val="85273931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432750"/>
        <c:crosses val="autoZero"/>
        <c:crossBetween val="midCat"/>
        <c:majorUnit val="1"/>
      </c:valAx>
      <c:valAx>
        <c:axId val="81432750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2739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46111694066"/>
          <c:y val="0.0514435695538058"/>
          <c:w val="0.860557304418794"/>
          <c:h val="0.76758530183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Móvel'!$B$3:$B$26</c:f>
              <c:numCache>
                <c:formatCode>General</c:formatCode>
                <c:ptCount val="24"/>
                <c:pt idx="0">
                  <c:v>3256</c:v>
                </c:pt>
                <c:pt idx="1">
                  <c:v>3315</c:v>
                </c:pt>
                <c:pt idx="2">
                  <c:v>3006</c:v>
                </c:pt>
                <c:pt idx="3">
                  <c:v>3560</c:v>
                </c:pt>
                <c:pt idx="4">
                  <c:v>3300</c:v>
                </c:pt>
                <c:pt idx="5">
                  <c:v>3051</c:v>
                </c:pt>
                <c:pt idx="6">
                  <c:v>3425</c:v>
                </c:pt>
                <c:pt idx="7">
                  <c:v>3703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3918</c:v>
                </c:pt>
                <c:pt idx="12">
                  <c:v>3271</c:v>
                </c:pt>
                <c:pt idx="13">
                  <c:v>3073</c:v>
                </c:pt>
                <c:pt idx="14">
                  <c:v>3396</c:v>
                </c:pt>
                <c:pt idx="15">
                  <c:v>3036</c:v>
                </c:pt>
                <c:pt idx="16">
                  <c:v>3196</c:v>
                </c:pt>
                <c:pt idx="17">
                  <c:v>4106</c:v>
                </c:pt>
                <c:pt idx="18">
                  <c:v>3449</c:v>
                </c:pt>
                <c:pt idx="19">
                  <c:v>3913</c:v>
                </c:pt>
                <c:pt idx="20">
                  <c:v>3324</c:v>
                </c:pt>
                <c:pt idx="21">
                  <c:v>3277</c:v>
                </c:pt>
                <c:pt idx="22">
                  <c:v>3204</c:v>
                </c:pt>
                <c:pt idx="23">
                  <c:v>4079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Expo.'!$C$2</c:f>
              <c:strCache>
                <c:ptCount val="1"/>
                <c:pt idx="0">
                  <c:v>a = 0,1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Expo.'!$C$3:$C$26</c:f>
              <c:numCache>
                <c:formatCode>General</c:formatCode>
                <c:ptCount val="24"/>
                <c:pt idx="1">
                  <c:v>3256</c:v>
                </c:pt>
                <c:pt idx="2">
                  <c:v>3261.9</c:v>
                </c:pt>
                <c:pt idx="3">
                  <c:v>3236.31</c:v>
                </c:pt>
                <c:pt idx="4">
                  <c:v>3268.679</c:v>
                </c:pt>
                <c:pt idx="5">
                  <c:v>3271.8111</c:v>
                </c:pt>
                <c:pt idx="6">
                  <c:v>3249.72999</c:v>
                </c:pt>
                <c:pt idx="7">
                  <c:v>3267.256991</c:v>
                </c:pt>
                <c:pt idx="8">
                  <c:v>3310.8312919</c:v>
                </c:pt>
                <c:pt idx="9">
                  <c:v>3303.74816271</c:v>
                </c:pt>
                <c:pt idx="10">
                  <c:v>3296.473346439</c:v>
                </c:pt>
                <c:pt idx="11">
                  <c:v>3255.5260117951</c:v>
                </c:pt>
                <c:pt idx="12">
                  <c:v>3321.77341061559</c:v>
                </c:pt>
                <c:pt idx="13">
                  <c:v>3316.69606955403</c:v>
                </c:pt>
                <c:pt idx="14">
                  <c:v>3292.32646259863</c:v>
                </c:pt>
                <c:pt idx="15">
                  <c:v>3302.69381633877</c:v>
                </c:pt>
                <c:pt idx="16">
                  <c:v>3276.02443470489</c:v>
                </c:pt>
                <c:pt idx="17">
                  <c:v>3268.0219912344</c:v>
                </c:pt>
                <c:pt idx="18">
                  <c:v>3351.81979211096</c:v>
                </c:pt>
                <c:pt idx="19">
                  <c:v>3361.53781289986</c:v>
                </c:pt>
                <c:pt idx="20">
                  <c:v>3416.68403160988</c:v>
                </c:pt>
                <c:pt idx="21">
                  <c:v>3407.41562844889</c:v>
                </c:pt>
                <c:pt idx="22">
                  <c:v>3394.374065604</c:v>
                </c:pt>
                <c:pt idx="23">
                  <c:v>3375.3366590436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Expo.'!$E$2</c:f>
              <c:strCache>
                <c:ptCount val="1"/>
                <c:pt idx="0">
                  <c:v>a = 0,5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Expo.'!$E$3:$E$26</c:f>
              <c:numCache>
                <c:formatCode>General</c:formatCode>
                <c:ptCount val="24"/>
                <c:pt idx="1">
                  <c:v>3256</c:v>
                </c:pt>
                <c:pt idx="2">
                  <c:v>3285.5</c:v>
                </c:pt>
                <c:pt idx="3">
                  <c:v>3145.75</c:v>
                </c:pt>
                <c:pt idx="4">
                  <c:v>3352.875</c:v>
                </c:pt>
                <c:pt idx="5">
                  <c:v>3326.4375</c:v>
                </c:pt>
                <c:pt idx="6">
                  <c:v>3188.71875</c:v>
                </c:pt>
                <c:pt idx="7">
                  <c:v>3306.859375</c:v>
                </c:pt>
                <c:pt idx="8">
                  <c:v>3504.9296875</c:v>
                </c:pt>
                <c:pt idx="9">
                  <c:v>3372.46484375</c:v>
                </c:pt>
                <c:pt idx="10">
                  <c:v>3301.732421875</c:v>
                </c:pt>
                <c:pt idx="11">
                  <c:v>3094.3662109375</c:v>
                </c:pt>
                <c:pt idx="12">
                  <c:v>3506.18310546875</c:v>
                </c:pt>
                <c:pt idx="13">
                  <c:v>3388.59155273438</c:v>
                </c:pt>
                <c:pt idx="14">
                  <c:v>3230.79577636719</c:v>
                </c:pt>
                <c:pt idx="15">
                  <c:v>3313.39788818359</c:v>
                </c:pt>
                <c:pt idx="16">
                  <c:v>3174.6989440918</c:v>
                </c:pt>
                <c:pt idx="17">
                  <c:v>3185.3494720459</c:v>
                </c:pt>
                <c:pt idx="18">
                  <c:v>3645.67473602295</c:v>
                </c:pt>
                <c:pt idx="19">
                  <c:v>3547.33736801147</c:v>
                </c:pt>
                <c:pt idx="20">
                  <c:v>3730.16868400574</c:v>
                </c:pt>
                <c:pt idx="21">
                  <c:v>3527.08434200287</c:v>
                </c:pt>
                <c:pt idx="22">
                  <c:v>3402.04217100143</c:v>
                </c:pt>
                <c:pt idx="23">
                  <c:v>3303.02108550072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'Média Expo.'!$G$2</c:f>
              <c:strCache>
                <c:ptCount val="1"/>
                <c:pt idx="0">
                  <c:v>a = 0,8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Expo.'!$G$3:$G$26</c:f>
              <c:numCache>
                <c:formatCode>General</c:formatCode>
                <c:ptCount val="24"/>
                <c:pt idx="1">
                  <c:v>3256</c:v>
                </c:pt>
                <c:pt idx="2">
                  <c:v>3303.2</c:v>
                </c:pt>
                <c:pt idx="3">
                  <c:v>3065.44</c:v>
                </c:pt>
                <c:pt idx="4">
                  <c:v>3461.088</c:v>
                </c:pt>
                <c:pt idx="5">
                  <c:v>3332.2176</c:v>
                </c:pt>
                <c:pt idx="6">
                  <c:v>3107.24352</c:v>
                </c:pt>
                <c:pt idx="7">
                  <c:v>3361.448704</c:v>
                </c:pt>
                <c:pt idx="8">
                  <c:v>3634.6897408</c:v>
                </c:pt>
                <c:pt idx="9">
                  <c:v>3318.93794816</c:v>
                </c:pt>
                <c:pt idx="10">
                  <c:v>3248.587589632</c:v>
                </c:pt>
                <c:pt idx="11">
                  <c:v>2959.3175179264</c:v>
                </c:pt>
                <c:pt idx="12">
                  <c:v>3726.26350358528</c:v>
                </c:pt>
                <c:pt idx="13">
                  <c:v>3362.05270071706</c:v>
                </c:pt>
                <c:pt idx="14">
                  <c:v>3130.81054014341</c:v>
                </c:pt>
                <c:pt idx="15">
                  <c:v>3342.96210802868</c:v>
                </c:pt>
                <c:pt idx="16">
                  <c:v>3097.39242160574</c:v>
                </c:pt>
                <c:pt idx="17">
                  <c:v>3176.27848432115</c:v>
                </c:pt>
                <c:pt idx="18">
                  <c:v>3920.05569686423</c:v>
                </c:pt>
                <c:pt idx="19">
                  <c:v>3543.21113937285</c:v>
                </c:pt>
                <c:pt idx="20">
                  <c:v>3839.04222787457</c:v>
                </c:pt>
                <c:pt idx="21">
                  <c:v>3427.00844557491</c:v>
                </c:pt>
                <c:pt idx="22">
                  <c:v>3307.00168911498</c:v>
                </c:pt>
                <c:pt idx="23">
                  <c:v>3224.600337823</c:v>
                </c:pt>
              </c:numCache>
            </c:numRef>
          </c:yVal>
          <c:smooth val="0"/>
        </c:ser>
        <c:axId val="46095257"/>
        <c:axId val="96224860"/>
      </c:scatterChart>
      <c:valAx>
        <c:axId val="46095257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24860"/>
        <c:crosses val="autoZero"/>
        <c:crossBetween val="midCat"/>
        <c:majorUnit val="1"/>
      </c:valAx>
      <c:valAx>
        <c:axId val="96224860"/>
        <c:scaling>
          <c:orientation val="minMax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09525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0394091361381"/>
          <c:y val="0.721454505686789"/>
          <c:w val="0.623403105861767"/>
          <c:h val="0.098757655293088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46111694066"/>
          <c:y val="0.0514503215645098"/>
          <c:w val="0.860557304418794"/>
          <c:h val="0.767554797217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Expo.'!$C$2</c:f>
              <c:strCache>
                <c:ptCount val="1"/>
                <c:pt idx="0">
                  <c:v>a = 0,1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Expo.'!$D$3:$D$26</c:f>
              <c:numCache>
                <c:formatCode>General</c:formatCode>
                <c:ptCount val="24"/>
                <c:pt idx="1">
                  <c:v>59</c:v>
                </c:pt>
                <c:pt idx="2">
                  <c:v>-255.9</c:v>
                </c:pt>
                <c:pt idx="3">
                  <c:v>323.69</c:v>
                </c:pt>
                <c:pt idx="4">
                  <c:v>31.3209999999999</c:v>
                </c:pt>
                <c:pt idx="5">
                  <c:v>-220.8111</c:v>
                </c:pt>
                <c:pt idx="6">
                  <c:v>175.27001</c:v>
                </c:pt>
                <c:pt idx="7">
                  <c:v>435.743009</c:v>
                </c:pt>
                <c:pt idx="8">
                  <c:v>-70.8312919</c:v>
                </c:pt>
                <c:pt idx="9">
                  <c:v>-72.7481627100001</c:v>
                </c:pt>
                <c:pt idx="10">
                  <c:v>-409.473346439</c:v>
                </c:pt>
                <c:pt idx="11">
                  <c:v>662.4739882049</c:v>
                </c:pt>
                <c:pt idx="12">
                  <c:v>-50.7734106155904</c:v>
                </c:pt>
                <c:pt idx="13">
                  <c:v>-243.696069554032</c:v>
                </c:pt>
                <c:pt idx="14">
                  <c:v>103.673537401372</c:v>
                </c:pt>
                <c:pt idx="15">
                  <c:v>-266.693816338766</c:v>
                </c:pt>
                <c:pt idx="16">
                  <c:v>-80.0244347048893</c:v>
                </c:pt>
                <c:pt idx="17">
                  <c:v>837.9780087656</c:v>
                </c:pt>
                <c:pt idx="18">
                  <c:v>97.1802078890396</c:v>
                </c:pt>
                <c:pt idx="19">
                  <c:v>551.462187100136</c:v>
                </c:pt>
                <c:pt idx="20">
                  <c:v>-92.6840316098783</c:v>
                </c:pt>
                <c:pt idx="21">
                  <c:v>-130.41562844889</c:v>
                </c:pt>
                <c:pt idx="22">
                  <c:v>-190.374065604001</c:v>
                </c:pt>
                <c:pt idx="23">
                  <c:v>703.663340956399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Expo.'!$E$2</c:f>
              <c:strCache>
                <c:ptCount val="1"/>
                <c:pt idx="0">
                  <c:v>a = 0,5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Expo.'!$D$30:$D$53</c:f>
              <c:numCache>
                <c:formatCode>0</c:formatCode>
                <c:ptCount val="24"/>
                <c:pt idx="0">
                  <c:v>1054.93576473782</c:v>
                </c:pt>
                <c:pt idx="1">
                  <c:v>1054.93576473782</c:v>
                </c:pt>
                <c:pt idx="2">
                  <c:v>1054.93576473782</c:v>
                </c:pt>
                <c:pt idx="3">
                  <c:v>1054.93576473782</c:v>
                </c:pt>
                <c:pt idx="4">
                  <c:v>1054.93576473782</c:v>
                </c:pt>
                <c:pt idx="5">
                  <c:v>1054.93576473782</c:v>
                </c:pt>
                <c:pt idx="6">
                  <c:v>1054.93576473782</c:v>
                </c:pt>
                <c:pt idx="7">
                  <c:v>1054.93576473782</c:v>
                </c:pt>
                <c:pt idx="8">
                  <c:v>1054.93576473782</c:v>
                </c:pt>
                <c:pt idx="9">
                  <c:v>1054.93576473782</c:v>
                </c:pt>
                <c:pt idx="10">
                  <c:v>1054.93576473782</c:v>
                </c:pt>
                <c:pt idx="11">
                  <c:v>1054.93576473782</c:v>
                </c:pt>
                <c:pt idx="12">
                  <c:v>1054.93576473782</c:v>
                </c:pt>
                <c:pt idx="13">
                  <c:v>1054.93576473782</c:v>
                </c:pt>
                <c:pt idx="14">
                  <c:v>1054.93576473782</c:v>
                </c:pt>
                <c:pt idx="15">
                  <c:v>1054.93576473782</c:v>
                </c:pt>
                <c:pt idx="16">
                  <c:v>1054.93576473782</c:v>
                </c:pt>
                <c:pt idx="17">
                  <c:v>1054.93576473782</c:v>
                </c:pt>
                <c:pt idx="18">
                  <c:v>1054.93576473782</c:v>
                </c:pt>
                <c:pt idx="19">
                  <c:v>1054.93576473782</c:v>
                </c:pt>
                <c:pt idx="20">
                  <c:v>1054.93576473782</c:v>
                </c:pt>
                <c:pt idx="21">
                  <c:v>1054.93576473782</c:v>
                </c:pt>
                <c:pt idx="22">
                  <c:v>1054.93576473782</c:v>
                </c:pt>
                <c:pt idx="23">
                  <c:v>1054.93576473782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Expo.'!$G$2</c:f>
              <c:strCache>
                <c:ptCount val="1"/>
                <c:pt idx="0">
                  <c:v>a = 0,8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Expo.'!$E$30:$E$53</c:f>
              <c:numCache>
                <c:formatCode>0</c:formatCode>
                <c:ptCount val="24"/>
                <c:pt idx="0">
                  <c:v>-1054.93576473782</c:v>
                </c:pt>
                <c:pt idx="1">
                  <c:v>-1054.93576473782</c:v>
                </c:pt>
                <c:pt idx="2">
                  <c:v>-1054.93576473782</c:v>
                </c:pt>
                <c:pt idx="3">
                  <c:v>-1054.93576473782</c:v>
                </c:pt>
                <c:pt idx="4">
                  <c:v>-1054.93576473782</c:v>
                </c:pt>
                <c:pt idx="5">
                  <c:v>-1054.93576473782</c:v>
                </c:pt>
                <c:pt idx="6">
                  <c:v>-1054.93576473782</c:v>
                </c:pt>
                <c:pt idx="7">
                  <c:v>-1054.93576473782</c:v>
                </c:pt>
                <c:pt idx="8">
                  <c:v>-1054.93576473782</c:v>
                </c:pt>
                <c:pt idx="9">
                  <c:v>-1054.93576473782</c:v>
                </c:pt>
                <c:pt idx="10">
                  <c:v>-1054.93576473782</c:v>
                </c:pt>
                <c:pt idx="11">
                  <c:v>-1054.93576473782</c:v>
                </c:pt>
                <c:pt idx="12">
                  <c:v>-1054.93576473782</c:v>
                </c:pt>
                <c:pt idx="13">
                  <c:v>-1054.93576473782</c:v>
                </c:pt>
                <c:pt idx="14">
                  <c:v>-1054.93576473782</c:v>
                </c:pt>
                <c:pt idx="15">
                  <c:v>-1054.93576473782</c:v>
                </c:pt>
                <c:pt idx="16">
                  <c:v>-1054.93576473782</c:v>
                </c:pt>
                <c:pt idx="17">
                  <c:v>-1054.93576473782</c:v>
                </c:pt>
                <c:pt idx="18">
                  <c:v>-1054.93576473782</c:v>
                </c:pt>
                <c:pt idx="19">
                  <c:v>-1054.93576473782</c:v>
                </c:pt>
                <c:pt idx="20">
                  <c:v>-1054.93576473782</c:v>
                </c:pt>
                <c:pt idx="21">
                  <c:v>-1054.93576473782</c:v>
                </c:pt>
                <c:pt idx="22">
                  <c:v>-1054.93576473782</c:v>
                </c:pt>
                <c:pt idx="23">
                  <c:v>-1054.93576473782</c:v>
                </c:pt>
              </c:numCache>
            </c:numRef>
          </c:yVal>
          <c:smooth val="0"/>
        </c:ser>
        <c:axId val="53109828"/>
        <c:axId val="86635809"/>
      </c:scatterChart>
      <c:valAx>
        <c:axId val="53109828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35809"/>
        <c:crosses val="autoZero"/>
        <c:crossBetween val="midCat"/>
        <c:majorUnit val="1"/>
      </c:valAx>
      <c:valAx>
        <c:axId val="86635809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1098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46111694066"/>
          <c:y val="0.0514503215645098"/>
          <c:w val="0.860557304418794"/>
          <c:h val="0.767554797217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Expo.'!$C$2</c:f>
              <c:strCache>
                <c:ptCount val="1"/>
                <c:pt idx="0">
                  <c:v>a = 0,1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Expo.'!$F$3:$F$26</c:f>
              <c:numCache>
                <c:formatCode>General</c:formatCode>
                <c:ptCount val="24"/>
                <c:pt idx="1">
                  <c:v>59</c:v>
                </c:pt>
                <c:pt idx="2">
                  <c:v>-279.5</c:v>
                </c:pt>
                <c:pt idx="3">
                  <c:v>414.25</c:v>
                </c:pt>
                <c:pt idx="4">
                  <c:v>-52.875</c:v>
                </c:pt>
                <c:pt idx="5">
                  <c:v>-275.4375</c:v>
                </c:pt>
                <c:pt idx="6">
                  <c:v>236.28125</c:v>
                </c:pt>
                <c:pt idx="7">
                  <c:v>396.140625</c:v>
                </c:pt>
                <c:pt idx="8">
                  <c:v>-264.9296875</c:v>
                </c:pt>
                <c:pt idx="9">
                  <c:v>-141.46484375</c:v>
                </c:pt>
                <c:pt idx="10">
                  <c:v>-414.732421875</c:v>
                </c:pt>
                <c:pt idx="11">
                  <c:v>823.6337890625</c:v>
                </c:pt>
                <c:pt idx="12">
                  <c:v>-235.18310546875</c:v>
                </c:pt>
                <c:pt idx="13">
                  <c:v>-315.591552734375</c:v>
                </c:pt>
                <c:pt idx="14">
                  <c:v>165.204223632813</c:v>
                </c:pt>
                <c:pt idx="15">
                  <c:v>-277.397888183594</c:v>
                </c:pt>
                <c:pt idx="16">
                  <c:v>21.3010559082031</c:v>
                </c:pt>
                <c:pt idx="17">
                  <c:v>920.650527954102</c:v>
                </c:pt>
                <c:pt idx="18">
                  <c:v>-196.674736022949</c:v>
                </c:pt>
                <c:pt idx="19">
                  <c:v>365.662631988525</c:v>
                </c:pt>
                <c:pt idx="20">
                  <c:v>-406.168684005737</c:v>
                </c:pt>
                <c:pt idx="21">
                  <c:v>-250.084342002869</c:v>
                </c:pt>
                <c:pt idx="22">
                  <c:v>-198.042171001434</c:v>
                </c:pt>
                <c:pt idx="23">
                  <c:v>775.978914499283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Expo.'!$E$2</c:f>
              <c:strCache>
                <c:ptCount val="1"/>
                <c:pt idx="0">
                  <c:v>a = 0,5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Expo.'!$F$30:$F$53</c:f>
              <c:numCache>
                <c:formatCode>0</c:formatCode>
                <c:ptCount val="24"/>
                <c:pt idx="0">
                  <c:v>1301.94520879828</c:v>
                </c:pt>
                <c:pt idx="1">
                  <c:v>1301.94520879828</c:v>
                </c:pt>
                <c:pt idx="2">
                  <c:v>1301.94520879828</c:v>
                </c:pt>
                <c:pt idx="3">
                  <c:v>1301.94520879828</c:v>
                </c:pt>
                <c:pt idx="4">
                  <c:v>1301.94520879828</c:v>
                </c:pt>
                <c:pt idx="5">
                  <c:v>1301.94520879828</c:v>
                </c:pt>
                <c:pt idx="6">
                  <c:v>1301.94520879828</c:v>
                </c:pt>
                <c:pt idx="7">
                  <c:v>1301.94520879828</c:v>
                </c:pt>
                <c:pt idx="8">
                  <c:v>1301.94520879828</c:v>
                </c:pt>
                <c:pt idx="9">
                  <c:v>1301.94520879828</c:v>
                </c:pt>
                <c:pt idx="10">
                  <c:v>1301.94520879828</c:v>
                </c:pt>
                <c:pt idx="11">
                  <c:v>1301.94520879828</c:v>
                </c:pt>
                <c:pt idx="12">
                  <c:v>1301.94520879828</c:v>
                </c:pt>
                <c:pt idx="13">
                  <c:v>1301.94520879828</c:v>
                </c:pt>
                <c:pt idx="14">
                  <c:v>1301.94520879828</c:v>
                </c:pt>
                <c:pt idx="15">
                  <c:v>1301.94520879828</c:v>
                </c:pt>
                <c:pt idx="16">
                  <c:v>1301.94520879828</c:v>
                </c:pt>
                <c:pt idx="17">
                  <c:v>1301.94520879828</c:v>
                </c:pt>
                <c:pt idx="18">
                  <c:v>1301.94520879828</c:v>
                </c:pt>
                <c:pt idx="19">
                  <c:v>1301.94520879828</c:v>
                </c:pt>
                <c:pt idx="20">
                  <c:v>1301.94520879828</c:v>
                </c:pt>
                <c:pt idx="21">
                  <c:v>1301.94520879828</c:v>
                </c:pt>
                <c:pt idx="22">
                  <c:v>1301.94520879828</c:v>
                </c:pt>
                <c:pt idx="23">
                  <c:v>1301.94520879828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Expo.'!$G$2</c:f>
              <c:strCache>
                <c:ptCount val="1"/>
                <c:pt idx="0">
                  <c:v>a = 0,8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Expo.'!$G$30:$G$53</c:f>
              <c:numCache>
                <c:formatCode>0</c:formatCode>
                <c:ptCount val="24"/>
                <c:pt idx="0">
                  <c:v>-1301.94520879828</c:v>
                </c:pt>
                <c:pt idx="1">
                  <c:v>-1301.94520879828</c:v>
                </c:pt>
                <c:pt idx="2">
                  <c:v>-1301.94520879828</c:v>
                </c:pt>
                <c:pt idx="3">
                  <c:v>-1301.94520879828</c:v>
                </c:pt>
                <c:pt idx="4">
                  <c:v>-1301.94520879828</c:v>
                </c:pt>
                <c:pt idx="5">
                  <c:v>-1301.94520879828</c:v>
                </c:pt>
                <c:pt idx="6">
                  <c:v>-1301.94520879828</c:v>
                </c:pt>
                <c:pt idx="7">
                  <c:v>-1301.94520879828</c:v>
                </c:pt>
                <c:pt idx="8">
                  <c:v>-1301.94520879828</c:v>
                </c:pt>
                <c:pt idx="9">
                  <c:v>-1301.94520879828</c:v>
                </c:pt>
                <c:pt idx="10">
                  <c:v>-1301.94520879828</c:v>
                </c:pt>
                <c:pt idx="11">
                  <c:v>-1301.94520879828</c:v>
                </c:pt>
                <c:pt idx="12">
                  <c:v>-1301.94520879828</c:v>
                </c:pt>
                <c:pt idx="13">
                  <c:v>-1301.94520879828</c:v>
                </c:pt>
                <c:pt idx="14">
                  <c:v>-1301.94520879828</c:v>
                </c:pt>
                <c:pt idx="15">
                  <c:v>-1301.94520879828</c:v>
                </c:pt>
                <c:pt idx="16">
                  <c:v>-1301.94520879828</c:v>
                </c:pt>
                <c:pt idx="17">
                  <c:v>-1301.94520879828</c:v>
                </c:pt>
                <c:pt idx="18">
                  <c:v>-1301.94520879828</c:v>
                </c:pt>
                <c:pt idx="19">
                  <c:v>-1301.94520879828</c:v>
                </c:pt>
                <c:pt idx="20">
                  <c:v>-1301.94520879828</c:v>
                </c:pt>
                <c:pt idx="21">
                  <c:v>-1301.94520879828</c:v>
                </c:pt>
                <c:pt idx="22">
                  <c:v>-1301.94520879828</c:v>
                </c:pt>
                <c:pt idx="23">
                  <c:v>-1301.94520879828</c:v>
                </c:pt>
              </c:numCache>
            </c:numRef>
          </c:yVal>
          <c:smooth val="0"/>
        </c:ser>
        <c:axId val="74857592"/>
        <c:axId val="97527623"/>
      </c:scatterChart>
      <c:valAx>
        <c:axId val="74857592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527623"/>
        <c:crosses val="autoZero"/>
        <c:crossBetween val="midCat"/>
        <c:majorUnit val="1"/>
      </c:valAx>
      <c:valAx>
        <c:axId val="97527623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5759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2471907759283"/>
          <c:y val="0.652010061242345"/>
          <c:w val="0.623403105861767"/>
          <c:h val="0.098757655293088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46111694066"/>
          <c:y val="0.0514503215645098"/>
          <c:w val="0.860557304418794"/>
          <c:h val="0.7675547972174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Expo.'!$C$2</c:f>
              <c:strCache>
                <c:ptCount val="1"/>
                <c:pt idx="0">
                  <c:v>a = 0,1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Expo.'!$H$3:$H$26</c:f>
              <c:numCache>
                <c:formatCode>General</c:formatCode>
                <c:ptCount val="24"/>
                <c:pt idx="1">
                  <c:v>59</c:v>
                </c:pt>
                <c:pt idx="2">
                  <c:v>-297.2</c:v>
                </c:pt>
                <c:pt idx="3">
                  <c:v>494.56</c:v>
                </c:pt>
                <c:pt idx="4">
                  <c:v>-161.088</c:v>
                </c:pt>
                <c:pt idx="5">
                  <c:v>-281.2176</c:v>
                </c:pt>
                <c:pt idx="6">
                  <c:v>317.75648</c:v>
                </c:pt>
                <c:pt idx="7">
                  <c:v>341.551296</c:v>
                </c:pt>
                <c:pt idx="8">
                  <c:v>-394.6897408</c:v>
                </c:pt>
                <c:pt idx="9">
                  <c:v>-87.9379481599999</c:v>
                </c:pt>
                <c:pt idx="10">
                  <c:v>-361.587589632</c:v>
                </c:pt>
                <c:pt idx="11">
                  <c:v>958.6824820736</c:v>
                </c:pt>
                <c:pt idx="12">
                  <c:v>-455.26350358528</c:v>
                </c:pt>
                <c:pt idx="13">
                  <c:v>-289.052700717056</c:v>
                </c:pt>
                <c:pt idx="14">
                  <c:v>265.189459856589</c:v>
                </c:pt>
                <c:pt idx="15">
                  <c:v>-306.962108028682</c:v>
                </c:pt>
                <c:pt idx="16">
                  <c:v>98.6075783942633</c:v>
                </c:pt>
                <c:pt idx="17">
                  <c:v>929.721515678853</c:v>
                </c:pt>
                <c:pt idx="18">
                  <c:v>-471.05569686423</c:v>
                </c:pt>
                <c:pt idx="19">
                  <c:v>369.788860627154</c:v>
                </c:pt>
                <c:pt idx="20">
                  <c:v>-515.042227874569</c:v>
                </c:pt>
                <c:pt idx="21">
                  <c:v>-150.008445574914</c:v>
                </c:pt>
                <c:pt idx="22">
                  <c:v>-103.001689114983</c:v>
                </c:pt>
                <c:pt idx="23">
                  <c:v>854.399662177003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Expo.'!$E$2</c:f>
              <c:strCache>
                <c:ptCount val="1"/>
                <c:pt idx="0">
                  <c:v>a = 0,5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Expo.'!$H$30:$H$53</c:f>
              <c:numCache>
                <c:formatCode>0</c:formatCode>
                <c:ptCount val="24"/>
                <c:pt idx="0">
                  <c:v>1489.28079741899</c:v>
                </c:pt>
                <c:pt idx="1">
                  <c:v>1489.28079741899</c:v>
                </c:pt>
                <c:pt idx="2">
                  <c:v>1489.28079741899</c:v>
                </c:pt>
                <c:pt idx="3">
                  <c:v>1489.28079741899</c:v>
                </c:pt>
                <c:pt idx="4">
                  <c:v>1489.28079741899</c:v>
                </c:pt>
                <c:pt idx="5">
                  <c:v>1489.28079741899</c:v>
                </c:pt>
                <c:pt idx="6">
                  <c:v>1489.28079741899</c:v>
                </c:pt>
                <c:pt idx="7">
                  <c:v>1489.28079741899</c:v>
                </c:pt>
                <c:pt idx="8">
                  <c:v>1489.28079741899</c:v>
                </c:pt>
                <c:pt idx="9">
                  <c:v>1489.28079741899</c:v>
                </c:pt>
                <c:pt idx="10">
                  <c:v>1489.28079741899</c:v>
                </c:pt>
                <c:pt idx="11">
                  <c:v>1489.28079741899</c:v>
                </c:pt>
                <c:pt idx="12">
                  <c:v>1489.28079741899</c:v>
                </c:pt>
                <c:pt idx="13">
                  <c:v>1489.28079741899</c:v>
                </c:pt>
                <c:pt idx="14">
                  <c:v>1489.28079741899</c:v>
                </c:pt>
                <c:pt idx="15">
                  <c:v>1489.28079741899</c:v>
                </c:pt>
                <c:pt idx="16">
                  <c:v>1489.28079741899</c:v>
                </c:pt>
                <c:pt idx="17">
                  <c:v>1489.28079741899</c:v>
                </c:pt>
                <c:pt idx="18">
                  <c:v>1489.28079741899</c:v>
                </c:pt>
                <c:pt idx="19">
                  <c:v>1489.28079741899</c:v>
                </c:pt>
                <c:pt idx="20">
                  <c:v>1489.28079741899</c:v>
                </c:pt>
                <c:pt idx="21">
                  <c:v>1489.28079741899</c:v>
                </c:pt>
                <c:pt idx="22">
                  <c:v>1489.28079741899</c:v>
                </c:pt>
                <c:pt idx="23">
                  <c:v>1489.28079741899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Expo.'!$G$2</c:f>
              <c:strCache>
                <c:ptCount val="1"/>
                <c:pt idx="0">
                  <c:v>a = 0,8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Expo.'!$I$30:$I$53</c:f>
              <c:numCache>
                <c:formatCode>0</c:formatCode>
                <c:ptCount val="24"/>
                <c:pt idx="0">
                  <c:v>-1489.28079741899</c:v>
                </c:pt>
                <c:pt idx="1">
                  <c:v>-1489.28079741899</c:v>
                </c:pt>
                <c:pt idx="2">
                  <c:v>-1489.28079741899</c:v>
                </c:pt>
                <c:pt idx="3">
                  <c:v>-1489.28079741899</c:v>
                </c:pt>
                <c:pt idx="4">
                  <c:v>-1489.28079741899</c:v>
                </c:pt>
                <c:pt idx="5">
                  <c:v>-1489.28079741899</c:v>
                </c:pt>
                <c:pt idx="6">
                  <c:v>-1489.28079741899</c:v>
                </c:pt>
                <c:pt idx="7">
                  <c:v>-1489.28079741899</c:v>
                </c:pt>
                <c:pt idx="8">
                  <c:v>-1489.28079741899</c:v>
                </c:pt>
                <c:pt idx="9">
                  <c:v>-1489.28079741899</c:v>
                </c:pt>
                <c:pt idx="10">
                  <c:v>-1489.28079741899</c:v>
                </c:pt>
                <c:pt idx="11">
                  <c:v>-1489.28079741899</c:v>
                </c:pt>
                <c:pt idx="12">
                  <c:v>-1489.28079741899</c:v>
                </c:pt>
                <c:pt idx="13">
                  <c:v>-1489.28079741899</c:v>
                </c:pt>
                <c:pt idx="14">
                  <c:v>-1489.28079741899</c:v>
                </c:pt>
                <c:pt idx="15">
                  <c:v>-1489.28079741899</c:v>
                </c:pt>
                <c:pt idx="16">
                  <c:v>-1489.28079741899</c:v>
                </c:pt>
                <c:pt idx="17">
                  <c:v>-1489.28079741899</c:v>
                </c:pt>
                <c:pt idx="18">
                  <c:v>-1489.28079741899</c:v>
                </c:pt>
                <c:pt idx="19">
                  <c:v>-1489.28079741899</c:v>
                </c:pt>
                <c:pt idx="20">
                  <c:v>-1489.28079741899</c:v>
                </c:pt>
                <c:pt idx="21">
                  <c:v>-1489.28079741899</c:v>
                </c:pt>
                <c:pt idx="22">
                  <c:v>-1489.28079741899</c:v>
                </c:pt>
                <c:pt idx="23">
                  <c:v>-1489.28079741899</c:v>
                </c:pt>
              </c:numCache>
            </c:numRef>
          </c:yVal>
          <c:smooth val="0"/>
        </c:ser>
        <c:axId val="77636064"/>
        <c:axId val="25514898"/>
      </c:scatterChart>
      <c:valAx>
        <c:axId val="77636064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514898"/>
        <c:crosses val="autoZero"/>
        <c:crossBetween val="midCat"/>
        <c:majorUnit val="1"/>
      </c:valAx>
      <c:valAx>
        <c:axId val="25514898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63606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2471907759283"/>
          <c:y val="0.652010061242345"/>
          <c:w val="0.623403105861767"/>
          <c:h val="0.098757655293088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.png"/><Relationship Id="rId4" Type="http://schemas.openxmlformats.org/officeDocument/2006/relationships/image" Target="../media/image8.png"/><Relationship Id="rId5" Type="http://schemas.openxmlformats.org/officeDocument/2006/relationships/chart" Target="../charts/chart27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chart" Target="../charts/chart28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image" Target="../media/image15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.png"/><Relationship Id="rId4" Type="http://schemas.openxmlformats.org/officeDocument/2006/relationships/image" Target="../media/image8.png"/><Relationship Id="rId5" Type="http://schemas.openxmlformats.org/officeDocument/2006/relationships/chart" Target="../charts/chart3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1.png"/><Relationship Id="rId5" Type="http://schemas.openxmlformats.org/officeDocument/2006/relationships/chart" Target="../charts/chart10.xml"/><Relationship Id="rId6" Type="http://schemas.openxmlformats.org/officeDocument/2006/relationships/image" Target="../media/image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chart" Target="../charts/chart11.xml"/><Relationship Id="rId6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chart" Target="../charts/chart15.xml"/><Relationship Id="rId4" Type="http://schemas.openxmlformats.org/officeDocument/2006/relationships/image" Target="../media/image1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33480</xdr:colOff>
      <xdr:row>3</xdr:row>
      <xdr:rowOff>73800</xdr:rowOff>
    </xdr:from>
    <xdr:to>
      <xdr:col>19</xdr:col>
      <xdr:colOff>21600</xdr:colOff>
      <xdr:row>17</xdr:row>
      <xdr:rowOff>149400</xdr:rowOff>
    </xdr:to>
    <xdr:graphicFrame>
      <xdr:nvGraphicFramePr>
        <xdr:cNvPr id="0" name="Gráfico 2"/>
        <xdr:cNvGraphicFramePr/>
      </xdr:nvGraphicFramePr>
      <xdr:xfrm>
        <a:off x="5650560" y="645480"/>
        <a:ext cx="61034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19</xdr:row>
      <xdr:rowOff>0</xdr:rowOff>
    </xdr:from>
    <xdr:to>
      <xdr:col>18</xdr:col>
      <xdr:colOff>593280</xdr:colOff>
      <xdr:row>33</xdr:row>
      <xdr:rowOff>75600</xdr:rowOff>
    </xdr:to>
    <xdr:graphicFrame>
      <xdr:nvGraphicFramePr>
        <xdr:cNvPr id="1" name="Gráfico 3"/>
        <xdr:cNvGraphicFramePr/>
      </xdr:nvGraphicFramePr>
      <xdr:xfrm>
        <a:off x="5617080" y="3619440"/>
        <a:ext cx="6096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109800</xdr:colOff>
      <xdr:row>28</xdr:row>
      <xdr:rowOff>124560</xdr:rowOff>
    </xdr:from>
    <xdr:to>
      <xdr:col>7</xdr:col>
      <xdr:colOff>83520</xdr:colOff>
      <xdr:row>35</xdr:row>
      <xdr:rowOff>37800</xdr:rowOff>
    </xdr:to>
    <xdr:pic>
      <xdr:nvPicPr>
        <xdr:cNvPr id="2" name="Imagem 1" descr=""/>
        <xdr:cNvPicPr/>
      </xdr:nvPicPr>
      <xdr:blipFill>
        <a:blip r:embed="rId3"/>
        <a:stretch/>
      </xdr:blipFill>
      <xdr:spPr>
        <a:xfrm>
          <a:off x="1944360" y="5458680"/>
          <a:ext cx="2533320" cy="124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56160</xdr:colOff>
      <xdr:row>35</xdr:row>
      <xdr:rowOff>156960</xdr:rowOff>
    </xdr:from>
    <xdr:to>
      <xdr:col>19</xdr:col>
      <xdr:colOff>44280</xdr:colOff>
      <xdr:row>50</xdr:row>
      <xdr:rowOff>42120</xdr:rowOff>
    </xdr:to>
    <xdr:graphicFrame>
      <xdr:nvGraphicFramePr>
        <xdr:cNvPr id="3" name="Gráfico 4"/>
        <xdr:cNvGraphicFramePr/>
      </xdr:nvGraphicFramePr>
      <xdr:xfrm>
        <a:off x="5673240" y="6824520"/>
        <a:ext cx="61034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51</xdr:row>
      <xdr:rowOff>0</xdr:rowOff>
    </xdr:from>
    <xdr:to>
      <xdr:col>18</xdr:col>
      <xdr:colOff>593280</xdr:colOff>
      <xdr:row>65</xdr:row>
      <xdr:rowOff>75600</xdr:rowOff>
    </xdr:to>
    <xdr:graphicFrame>
      <xdr:nvGraphicFramePr>
        <xdr:cNvPr id="4" name="Gráfico 5"/>
        <xdr:cNvGraphicFramePr/>
      </xdr:nvGraphicFramePr>
      <xdr:xfrm>
        <a:off x="5617080" y="9715680"/>
        <a:ext cx="609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66</xdr:row>
      <xdr:rowOff>0</xdr:rowOff>
    </xdr:from>
    <xdr:to>
      <xdr:col>18</xdr:col>
      <xdr:colOff>593280</xdr:colOff>
      <xdr:row>80</xdr:row>
      <xdr:rowOff>75600</xdr:rowOff>
    </xdr:to>
    <xdr:graphicFrame>
      <xdr:nvGraphicFramePr>
        <xdr:cNvPr id="5" name="Gráfico 6"/>
        <xdr:cNvGraphicFramePr/>
      </xdr:nvGraphicFramePr>
      <xdr:xfrm>
        <a:off x="5617080" y="12573000"/>
        <a:ext cx="609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213840</xdr:colOff>
      <xdr:row>2</xdr:row>
      <xdr:rowOff>57240</xdr:rowOff>
    </xdr:from>
    <xdr:to>
      <xdr:col>11</xdr:col>
      <xdr:colOff>568440</xdr:colOff>
      <xdr:row>6</xdr:row>
      <xdr:rowOff>83880</xdr:rowOff>
    </xdr:to>
    <xdr:pic>
      <xdr:nvPicPr>
        <xdr:cNvPr id="46" name="Picture 4" descr=""/>
        <xdr:cNvPicPr/>
      </xdr:nvPicPr>
      <xdr:blipFill>
        <a:blip r:embed="rId1"/>
        <a:stretch/>
      </xdr:blipFill>
      <xdr:spPr>
        <a:xfrm>
          <a:off x="5909040" y="438120"/>
          <a:ext cx="2222280" cy="788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220680</xdr:colOff>
      <xdr:row>6</xdr:row>
      <xdr:rowOff>179640</xdr:rowOff>
    </xdr:from>
    <xdr:to>
      <xdr:col>11</xdr:col>
      <xdr:colOff>216360</xdr:colOff>
      <xdr:row>11</xdr:row>
      <xdr:rowOff>26280</xdr:rowOff>
    </xdr:to>
    <xdr:pic>
      <xdr:nvPicPr>
        <xdr:cNvPr id="47" name="Picture 5" descr=""/>
        <xdr:cNvPicPr/>
      </xdr:nvPicPr>
      <xdr:blipFill>
        <a:blip r:embed="rId2"/>
        <a:stretch/>
      </xdr:blipFill>
      <xdr:spPr>
        <a:xfrm>
          <a:off x="5915880" y="1322640"/>
          <a:ext cx="1863360" cy="79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297720</xdr:colOff>
      <xdr:row>18</xdr:row>
      <xdr:rowOff>115200</xdr:rowOff>
    </xdr:from>
    <xdr:to>
      <xdr:col>14</xdr:col>
      <xdr:colOff>496440</xdr:colOff>
      <xdr:row>28</xdr:row>
      <xdr:rowOff>103680</xdr:rowOff>
    </xdr:to>
    <xdr:pic>
      <xdr:nvPicPr>
        <xdr:cNvPr id="48" name="Imagem 3" descr=""/>
        <xdr:cNvPicPr/>
      </xdr:nvPicPr>
      <xdr:blipFill>
        <a:blip r:embed="rId3"/>
        <a:stretch/>
      </xdr:blipFill>
      <xdr:spPr>
        <a:xfrm>
          <a:off x="5992920" y="3544200"/>
          <a:ext cx="3900960" cy="189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92520</xdr:colOff>
      <xdr:row>12</xdr:row>
      <xdr:rowOff>168120</xdr:rowOff>
    </xdr:from>
    <xdr:to>
      <xdr:col>14</xdr:col>
      <xdr:colOff>523800</xdr:colOff>
      <xdr:row>18</xdr:row>
      <xdr:rowOff>171720</xdr:rowOff>
    </xdr:to>
    <xdr:pic>
      <xdr:nvPicPr>
        <xdr:cNvPr id="49" name="Picture 2" descr=""/>
        <xdr:cNvPicPr/>
      </xdr:nvPicPr>
      <xdr:blipFill>
        <a:blip r:embed="rId4"/>
        <a:stretch/>
      </xdr:blipFill>
      <xdr:spPr>
        <a:xfrm>
          <a:off x="5787720" y="2454120"/>
          <a:ext cx="4133520" cy="114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111960</xdr:colOff>
      <xdr:row>0</xdr:row>
      <xdr:rowOff>33480</xdr:rowOff>
    </xdr:from>
    <xdr:to>
      <xdr:col>19</xdr:col>
      <xdr:colOff>447480</xdr:colOff>
      <xdr:row>13</xdr:row>
      <xdr:rowOff>66240</xdr:rowOff>
    </xdr:to>
    <xdr:graphicFrame>
      <xdr:nvGraphicFramePr>
        <xdr:cNvPr id="50" name="Gráfico 5"/>
        <xdr:cNvGraphicFramePr/>
      </xdr:nvGraphicFramePr>
      <xdr:xfrm>
        <a:off x="8286480" y="33480"/>
        <a:ext cx="4615920" cy="250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247320</xdr:colOff>
      <xdr:row>0</xdr:row>
      <xdr:rowOff>399960</xdr:rowOff>
    </xdr:from>
    <xdr:to>
      <xdr:col>13</xdr:col>
      <xdr:colOff>27720</xdr:colOff>
      <xdr:row>6</xdr:row>
      <xdr:rowOff>175320</xdr:rowOff>
    </xdr:to>
    <xdr:pic>
      <xdr:nvPicPr>
        <xdr:cNvPr id="51" name="Imagem 1" descr=""/>
        <xdr:cNvPicPr/>
      </xdr:nvPicPr>
      <xdr:blipFill>
        <a:blip r:embed="rId1"/>
        <a:stretch/>
      </xdr:blipFill>
      <xdr:spPr>
        <a:xfrm>
          <a:off x="6525720" y="399960"/>
          <a:ext cx="3449160" cy="167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81720</xdr:colOff>
      <xdr:row>6</xdr:row>
      <xdr:rowOff>231840</xdr:rowOff>
    </xdr:from>
    <xdr:to>
      <xdr:col>16</xdr:col>
      <xdr:colOff>339480</xdr:colOff>
      <xdr:row>17</xdr:row>
      <xdr:rowOff>27360</xdr:rowOff>
    </xdr:to>
    <xdr:graphicFrame>
      <xdr:nvGraphicFramePr>
        <xdr:cNvPr id="52" name="Gráfico 3"/>
        <xdr:cNvGraphicFramePr/>
      </xdr:nvGraphicFramePr>
      <xdr:xfrm>
        <a:off x="6360120" y="2133720"/>
        <a:ext cx="5761080" cy="28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13680</xdr:colOff>
      <xdr:row>1</xdr:row>
      <xdr:rowOff>204480</xdr:rowOff>
    </xdr:from>
    <xdr:to>
      <xdr:col>23</xdr:col>
      <xdr:colOff>393840</xdr:colOff>
      <xdr:row>12</xdr:row>
      <xdr:rowOff>104040</xdr:rowOff>
    </xdr:to>
    <xdr:graphicFrame>
      <xdr:nvGraphicFramePr>
        <xdr:cNvPr id="53" name="Gráfico 1"/>
        <xdr:cNvGraphicFramePr/>
      </xdr:nvGraphicFramePr>
      <xdr:xfrm>
        <a:off x="9992160" y="734760"/>
        <a:ext cx="7106760" cy="29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77040</xdr:colOff>
      <xdr:row>0</xdr:row>
      <xdr:rowOff>168120</xdr:rowOff>
    </xdr:from>
    <xdr:to>
      <xdr:col>22</xdr:col>
      <xdr:colOff>363960</xdr:colOff>
      <xdr:row>1</xdr:row>
      <xdr:rowOff>62280</xdr:rowOff>
    </xdr:to>
    <xdr:pic>
      <xdr:nvPicPr>
        <xdr:cNvPr id="56" name="Picture 3" descr=""/>
        <xdr:cNvPicPr/>
      </xdr:nvPicPr>
      <xdr:blipFill>
        <a:blip r:embed="rId2"/>
        <a:stretch/>
      </xdr:blipFill>
      <xdr:spPr>
        <a:xfrm>
          <a:off x="10055520" y="168120"/>
          <a:ext cx="6401880" cy="424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0.105156519096343</cdr:x>
      <cdr:y>0.0895853899308983</cdr:y>
    </cdr:from>
    <cdr:to>
      <cdr:x>0.336440076993212</cdr:x>
      <cdr:y>0.877591312931886</cdr:y>
    </cdr:to>
    <cdr:sp>
      <cdr:nvSpPr>
        <cdr:cNvPr id="54" name="Elipse 1"/>
        <cdr:cNvSpPr/>
      </cdr:nvSpPr>
      <cdr:spPr>
        <a:xfrm>
          <a:off x="747360" y="261360"/>
          <a:ext cx="1643760" cy="2298960"/>
        </a:xfrm>
        <a:prstGeom prst="ellipse">
          <a:avLst/>
        </a:prstGeom>
        <a:noFill/>
        <a:ln w="25400">
          <a:solidFill>
            <a:srgbClr val="ff0000"/>
          </a:solidFill>
          <a:round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cdr:style>
    </cdr:sp>
  </cdr:relSizeAnchor>
  <cdr:relSizeAnchor>
    <cdr:from>
      <cdr:x>0.146844291358525</cdr:x>
      <cdr:y>0.636599210266535</cdr:y>
    </cdr:from>
    <cdr:to>
      <cdr:x>0.619896667004356</cdr:x>
      <cdr:y>0.82860315893386</cdr:y>
    </cdr:to>
    <cdr:sp>
      <cdr:nvSpPr>
        <cdr:cNvPr id="55" name="CaixaDeTexto 2"/>
        <cdr:cNvSpPr/>
      </cdr:nvSpPr>
      <cdr:spPr>
        <a:xfrm>
          <a:off x="1043640" y="1857240"/>
          <a:ext cx="3362040" cy="560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Passo 1:</a:t>
          </a:r>
          <a:endParaRPr b="0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 </a:t>
          </a: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CS = 5 períodos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88920</xdr:colOff>
      <xdr:row>3</xdr:row>
      <xdr:rowOff>107280</xdr:rowOff>
    </xdr:from>
    <xdr:to>
      <xdr:col>37</xdr:col>
      <xdr:colOff>101880</xdr:colOff>
      <xdr:row>17</xdr:row>
      <xdr:rowOff>126000</xdr:rowOff>
    </xdr:to>
    <xdr:graphicFrame>
      <xdr:nvGraphicFramePr>
        <xdr:cNvPr id="57" name="Gráfico 1"/>
        <xdr:cNvGraphicFramePr/>
      </xdr:nvGraphicFramePr>
      <xdr:xfrm>
        <a:off x="20927160" y="791280"/>
        <a:ext cx="7350840" cy="385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925200</xdr:colOff>
      <xdr:row>9</xdr:row>
      <xdr:rowOff>273240</xdr:rowOff>
    </xdr:from>
    <xdr:to>
      <xdr:col>12</xdr:col>
      <xdr:colOff>257760</xdr:colOff>
      <xdr:row>20</xdr:row>
      <xdr:rowOff>68760</xdr:rowOff>
    </xdr:to>
    <xdr:graphicFrame>
      <xdr:nvGraphicFramePr>
        <xdr:cNvPr id="60" name="Gráfico 4"/>
        <xdr:cNvGraphicFramePr/>
      </xdr:nvGraphicFramePr>
      <xdr:xfrm>
        <a:off x="5118840" y="2603160"/>
        <a:ext cx="4751640" cy="28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0.105142017629775</cdr:x>
      <cdr:y>0.43745919223953</cdr:y>
    </cdr:from>
    <cdr:to>
      <cdr:x>0.321057786483839</cdr:x>
      <cdr:y>0.87780990579237</cdr:y>
    </cdr:to>
    <cdr:sp>
      <cdr:nvSpPr>
        <cdr:cNvPr id="58" name="Elipse 1"/>
        <cdr:cNvSpPr/>
      </cdr:nvSpPr>
      <cdr:spPr>
        <a:xfrm>
          <a:off x="772920" y="1688400"/>
          <a:ext cx="1587240" cy="1699560"/>
        </a:xfrm>
        <a:prstGeom prst="ellipse">
          <a:avLst/>
        </a:prstGeom>
        <a:noFill/>
        <a:ln w="25400">
          <a:solidFill>
            <a:srgbClr val="ff0000"/>
          </a:solidFill>
          <a:round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cdr:style>
    </cdr:sp>
  </cdr:relSizeAnchor>
  <cdr:relSizeAnchor>
    <cdr:from>
      <cdr:x>0.165328109696376</cdr:x>
      <cdr:y>0.669247271709729</cdr:y>
    </cdr:from>
    <cdr:to>
      <cdr:x>0.638393731635651</cdr:x>
      <cdr:y>0.861300251842179</cdr:y>
    </cdr:to>
    <cdr:sp>
      <cdr:nvSpPr>
        <cdr:cNvPr id="59" name="CaixaDeTexto 2"/>
        <cdr:cNvSpPr/>
      </cdr:nvSpPr>
      <cdr:spPr>
        <a:xfrm>
          <a:off x="1215360" y="2583000"/>
          <a:ext cx="3477600" cy="7412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Passo 1:</a:t>
          </a:r>
          <a:endParaRPr b="0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 </a:t>
          </a: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CS = 6 períodos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86040</xdr:colOff>
      <xdr:row>3</xdr:row>
      <xdr:rowOff>56160</xdr:rowOff>
    </xdr:from>
    <xdr:to>
      <xdr:col>11</xdr:col>
      <xdr:colOff>160560</xdr:colOff>
      <xdr:row>7</xdr:row>
      <xdr:rowOff>82800</xdr:rowOff>
    </xdr:to>
    <xdr:pic>
      <xdr:nvPicPr>
        <xdr:cNvPr id="61" name="Picture 4" descr=""/>
        <xdr:cNvPicPr/>
      </xdr:nvPicPr>
      <xdr:blipFill>
        <a:blip r:embed="rId1"/>
        <a:stretch/>
      </xdr:blipFill>
      <xdr:spPr>
        <a:xfrm>
          <a:off x="7165800" y="789480"/>
          <a:ext cx="2266920" cy="788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178200</xdr:colOff>
      <xdr:row>7</xdr:row>
      <xdr:rowOff>98640</xdr:rowOff>
    </xdr:from>
    <xdr:to>
      <xdr:col>10</xdr:col>
      <xdr:colOff>779040</xdr:colOff>
      <xdr:row>11</xdr:row>
      <xdr:rowOff>135720</xdr:rowOff>
    </xdr:to>
    <xdr:pic>
      <xdr:nvPicPr>
        <xdr:cNvPr id="62" name="Picture 5" descr=""/>
        <xdr:cNvPicPr/>
      </xdr:nvPicPr>
      <xdr:blipFill>
        <a:blip r:embed="rId2"/>
        <a:stretch/>
      </xdr:blipFill>
      <xdr:spPr>
        <a:xfrm>
          <a:off x="7257960" y="1594080"/>
          <a:ext cx="1856880" cy="79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297720</xdr:colOff>
      <xdr:row>18</xdr:row>
      <xdr:rowOff>115200</xdr:rowOff>
    </xdr:from>
    <xdr:to>
      <xdr:col>14</xdr:col>
      <xdr:colOff>216360</xdr:colOff>
      <xdr:row>28</xdr:row>
      <xdr:rowOff>103680</xdr:rowOff>
    </xdr:to>
    <xdr:pic>
      <xdr:nvPicPr>
        <xdr:cNvPr id="63" name="Imagem 3" descr=""/>
        <xdr:cNvPicPr/>
      </xdr:nvPicPr>
      <xdr:blipFill>
        <a:blip r:embed="rId3"/>
        <a:stretch/>
      </xdr:blipFill>
      <xdr:spPr>
        <a:xfrm>
          <a:off x="7377480" y="3706200"/>
          <a:ext cx="3945600" cy="189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605520</xdr:colOff>
      <xdr:row>11</xdr:row>
      <xdr:rowOff>168120</xdr:rowOff>
    </xdr:from>
    <xdr:to>
      <xdr:col>14</xdr:col>
      <xdr:colOff>148680</xdr:colOff>
      <xdr:row>17</xdr:row>
      <xdr:rowOff>171720</xdr:rowOff>
    </xdr:to>
    <xdr:pic>
      <xdr:nvPicPr>
        <xdr:cNvPr id="64" name="Picture 2" descr=""/>
        <xdr:cNvPicPr/>
      </xdr:nvPicPr>
      <xdr:blipFill>
        <a:blip r:embed="rId4"/>
        <a:stretch/>
      </xdr:blipFill>
      <xdr:spPr>
        <a:xfrm>
          <a:off x="7073640" y="2425680"/>
          <a:ext cx="4181760" cy="114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111960</xdr:colOff>
      <xdr:row>0</xdr:row>
      <xdr:rowOff>33480</xdr:rowOff>
    </xdr:from>
    <xdr:to>
      <xdr:col>19</xdr:col>
      <xdr:colOff>447480</xdr:colOff>
      <xdr:row>13</xdr:row>
      <xdr:rowOff>66240</xdr:rowOff>
    </xdr:to>
    <xdr:graphicFrame>
      <xdr:nvGraphicFramePr>
        <xdr:cNvPr id="65" name="Gráfico 5"/>
        <xdr:cNvGraphicFramePr/>
      </xdr:nvGraphicFramePr>
      <xdr:xfrm>
        <a:off x="9995760" y="33480"/>
        <a:ext cx="4615920" cy="26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403920</xdr:colOff>
      <xdr:row>0</xdr:row>
      <xdr:rowOff>35280</xdr:rowOff>
    </xdr:from>
    <xdr:to>
      <xdr:col>30</xdr:col>
      <xdr:colOff>278640</xdr:colOff>
      <xdr:row>26</xdr:row>
      <xdr:rowOff>43560</xdr:rowOff>
    </xdr:to>
    <xdr:pic>
      <xdr:nvPicPr>
        <xdr:cNvPr id="6" name="Imagem 1" descr=""/>
        <xdr:cNvPicPr/>
      </xdr:nvPicPr>
      <xdr:blipFill>
        <a:blip r:embed="rId1"/>
        <a:stretch/>
      </xdr:blipFill>
      <xdr:spPr>
        <a:xfrm>
          <a:off x="12634200" y="35280"/>
          <a:ext cx="5989680" cy="496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571680</xdr:colOff>
      <xdr:row>0</xdr:row>
      <xdr:rowOff>78480</xdr:rowOff>
    </xdr:from>
    <xdr:to>
      <xdr:col>18</xdr:col>
      <xdr:colOff>111600</xdr:colOff>
      <xdr:row>10</xdr:row>
      <xdr:rowOff>66960</xdr:rowOff>
    </xdr:to>
    <xdr:pic>
      <xdr:nvPicPr>
        <xdr:cNvPr id="7" name="Imagem 2" descr=""/>
        <xdr:cNvPicPr/>
      </xdr:nvPicPr>
      <xdr:blipFill>
        <a:blip r:embed="rId2"/>
        <a:stretch/>
      </xdr:blipFill>
      <xdr:spPr>
        <a:xfrm>
          <a:off x="7298280" y="78480"/>
          <a:ext cx="3820320" cy="189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186840</xdr:colOff>
      <xdr:row>10</xdr:row>
      <xdr:rowOff>141120</xdr:rowOff>
    </xdr:from>
    <xdr:to>
      <xdr:col>15</xdr:col>
      <xdr:colOff>586440</xdr:colOff>
      <xdr:row>13</xdr:row>
      <xdr:rowOff>84600</xdr:rowOff>
    </xdr:to>
    <xdr:pic>
      <xdr:nvPicPr>
        <xdr:cNvPr id="8" name="Picture 3" descr=""/>
        <xdr:cNvPicPr/>
      </xdr:nvPicPr>
      <xdr:blipFill>
        <a:blip r:embed="rId3"/>
        <a:stretch/>
      </xdr:blipFill>
      <xdr:spPr>
        <a:xfrm>
          <a:off x="6913440" y="2046240"/>
          <a:ext cx="2845440" cy="51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238320</xdr:colOff>
      <xdr:row>13</xdr:row>
      <xdr:rowOff>56520</xdr:rowOff>
    </xdr:from>
    <xdr:to>
      <xdr:col>16</xdr:col>
      <xdr:colOff>16560</xdr:colOff>
      <xdr:row>19</xdr:row>
      <xdr:rowOff>78120</xdr:rowOff>
    </xdr:to>
    <xdr:pic>
      <xdr:nvPicPr>
        <xdr:cNvPr id="9" name="Picture 4" descr=""/>
        <xdr:cNvPicPr/>
      </xdr:nvPicPr>
      <xdr:blipFill>
        <a:blip r:embed="rId4"/>
        <a:stretch/>
      </xdr:blipFill>
      <xdr:spPr>
        <a:xfrm>
          <a:off x="6964920" y="2532960"/>
          <a:ext cx="2835720" cy="116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481680</xdr:colOff>
      <xdr:row>26</xdr:row>
      <xdr:rowOff>67320</xdr:rowOff>
    </xdr:from>
    <xdr:to>
      <xdr:col>21</xdr:col>
      <xdr:colOff>541800</xdr:colOff>
      <xdr:row>40</xdr:row>
      <xdr:rowOff>142920</xdr:rowOff>
    </xdr:to>
    <xdr:graphicFrame>
      <xdr:nvGraphicFramePr>
        <xdr:cNvPr id="10" name="Gráfico 5"/>
        <xdr:cNvGraphicFramePr/>
      </xdr:nvGraphicFramePr>
      <xdr:xfrm>
        <a:off x="7208280" y="5020200"/>
        <a:ext cx="6175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425880</xdr:colOff>
      <xdr:row>41</xdr:row>
      <xdr:rowOff>134640</xdr:rowOff>
    </xdr:from>
    <xdr:to>
      <xdr:col>21</xdr:col>
      <xdr:colOff>486000</xdr:colOff>
      <xdr:row>56</xdr:row>
      <xdr:rowOff>19800</xdr:rowOff>
    </xdr:to>
    <xdr:graphicFrame>
      <xdr:nvGraphicFramePr>
        <xdr:cNvPr id="11" name="Gráfico 6"/>
        <xdr:cNvGraphicFramePr/>
      </xdr:nvGraphicFramePr>
      <xdr:xfrm>
        <a:off x="7152480" y="7945200"/>
        <a:ext cx="6175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459360</xdr:colOff>
      <xdr:row>57</xdr:row>
      <xdr:rowOff>11160</xdr:rowOff>
    </xdr:from>
    <xdr:to>
      <xdr:col>21</xdr:col>
      <xdr:colOff>519480</xdr:colOff>
      <xdr:row>71</xdr:row>
      <xdr:rowOff>86760</xdr:rowOff>
    </xdr:to>
    <xdr:graphicFrame>
      <xdr:nvGraphicFramePr>
        <xdr:cNvPr id="12" name="Gráfico 7"/>
        <xdr:cNvGraphicFramePr/>
      </xdr:nvGraphicFramePr>
      <xdr:xfrm>
        <a:off x="7185960" y="10869840"/>
        <a:ext cx="6175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470520</xdr:colOff>
      <xdr:row>71</xdr:row>
      <xdr:rowOff>179280</xdr:rowOff>
    </xdr:from>
    <xdr:to>
      <xdr:col>21</xdr:col>
      <xdr:colOff>530640</xdr:colOff>
      <xdr:row>86</xdr:row>
      <xdr:rowOff>64440</xdr:rowOff>
    </xdr:to>
    <xdr:graphicFrame>
      <xdr:nvGraphicFramePr>
        <xdr:cNvPr id="13" name="Gráfico 8"/>
        <xdr:cNvGraphicFramePr/>
      </xdr:nvGraphicFramePr>
      <xdr:xfrm>
        <a:off x="7197120" y="13704840"/>
        <a:ext cx="6175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385560</xdr:colOff>
      <xdr:row>26</xdr:row>
      <xdr:rowOff>123840</xdr:rowOff>
    </xdr:from>
    <xdr:to>
      <xdr:col>3</xdr:col>
      <xdr:colOff>317880</xdr:colOff>
      <xdr:row>32</xdr:row>
      <xdr:rowOff>151560</xdr:rowOff>
    </xdr:to>
    <xdr:pic>
      <xdr:nvPicPr>
        <xdr:cNvPr id="14" name="Imagem 2" descr=""/>
        <xdr:cNvPicPr/>
      </xdr:nvPicPr>
      <xdr:blipFill>
        <a:blip r:embed="rId1"/>
        <a:stretch/>
      </xdr:blipFill>
      <xdr:spPr>
        <a:xfrm>
          <a:off x="385560" y="5076720"/>
          <a:ext cx="2154960" cy="117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212760</xdr:colOff>
      <xdr:row>27</xdr:row>
      <xdr:rowOff>67320</xdr:rowOff>
    </xdr:from>
    <xdr:to>
      <xdr:col>7</xdr:col>
      <xdr:colOff>543960</xdr:colOff>
      <xdr:row>31</xdr:row>
      <xdr:rowOff>93960</xdr:rowOff>
    </xdr:to>
    <xdr:pic>
      <xdr:nvPicPr>
        <xdr:cNvPr id="15" name="Picture 4" descr=""/>
        <xdr:cNvPicPr/>
      </xdr:nvPicPr>
      <xdr:blipFill>
        <a:blip r:embed="rId2"/>
        <a:stretch/>
      </xdr:blipFill>
      <xdr:spPr>
        <a:xfrm>
          <a:off x="3046680" y="5211000"/>
          <a:ext cx="2165760" cy="78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124560</xdr:colOff>
      <xdr:row>28</xdr:row>
      <xdr:rowOff>4680</xdr:rowOff>
    </xdr:from>
    <xdr:to>
      <xdr:col>11</xdr:col>
      <xdr:colOff>22320</xdr:colOff>
      <xdr:row>32</xdr:row>
      <xdr:rowOff>41760</xdr:rowOff>
    </xdr:to>
    <xdr:pic>
      <xdr:nvPicPr>
        <xdr:cNvPr id="16" name="Picture 5" descr=""/>
        <xdr:cNvPicPr/>
      </xdr:nvPicPr>
      <xdr:blipFill>
        <a:blip r:embed="rId3"/>
        <a:stretch/>
      </xdr:blipFill>
      <xdr:spPr>
        <a:xfrm>
          <a:off x="5518080" y="5338800"/>
          <a:ext cx="1846080" cy="79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425880</xdr:colOff>
      <xdr:row>25</xdr:row>
      <xdr:rowOff>33480</xdr:rowOff>
    </xdr:from>
    <xdr:to>
      <xdr:col>19</xdr:col>
      <xdr:colOff>577800</xdr:colOff>
      <xdr:row>35</xdr:row>
      <xdr:rowOff>21960</xdr:rowOff>
    </xdr:to>
    <xdr:pic>
      <xdr:nvPicPr>
        <xdr:cNvPr id="17" name="Imagem 5" descr=""/>
        <xdr:cNvPicPr/>
      </xdr:nvPicPr>
      <xdr:blipFill>
        <a:blip r:embed="rId4"/>
        <a:stretch/>
      </xdr:blipFill>
      <xdr:spPr>
        <a:xfrm>
          <a:off x="8990640" y="4795920"/>
          <a:ext cx="3821040" cy="189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201600</xdr:colOff>
      <xdr:row>4</xdr:row>
      <xdr:rowOff>152280</xdr:rowOff>
    </xdr:from>
    <xdr:to>
      <xdr:col>22</xdr:col>
      <xdr:colOff>537120</xdr:colOff>
      <xdr:row>19</xdr:row>
      <xdr:rowOff>37440</xdr:rowOff>
    </xdr:to>
    <xdr:graphicFrame>
      <xdr:nvGraphicFramePr>
        <xdr:cNvPr id="18" name="Gráfico 6"/>
        <xdr:cNvGraphicFramePr/>
      </xdr:nvGraphicFramePr>
      <xdr:xfrm>
        <a:off x="9989640" y="914400"/>
        <a:ext cx="4615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168120</xdr:colOff>
      <xdr:row>19</xdr:row>
      <xdr:rowOff>52920</xdr:rowOff>
    </xdr:from>
    <xdr:to>
      <xdr:col>20</xdr:col>
      <xdr:colOff>552600</xdr:colOff>
      <xdr:row>25</xdr:row>
      <xdr:rowOff>56520</xdr:rowOff>
    </xdr:to>
    <xdr:pic>
      <xdr:nvPicPr>
        <xdr:cNvPr id="19" name="Picture 2" descr=""/>
        <xdr:cNvPicPr/>
      </xdr:nvPicPr>
      <xdr:blipFill>
        <a:blip r:embed="rId6"/>
        <a:stretch/>
      </xdr:blipFill>
      <xdr:spPr>
        <a:xfrm>
          <a:off x="9344520" y="3672360"/>
          <a:ext cx="4053600" cy="1146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581040</xdr:colOff>
      <xdr:row>3</xdr:row>
      <xdr:rowOff>40320</xdr:rowOff>
    </xdr:from>
    <xdr:to>
      <xdr:col>16</xdr:col>
      <xdr:colOff>227880</xdr:colOff>
      <xdr:row>5</xdr:row>
      <xdr:rowOff>71280</xdr:rowOff>
    </xdr:to>
    <xdr:pic>
      <xdr:nvPicPr>
        <xdr:cNvPr id="20" name="Picture 2" descr=""/>
        <xdr:cNvPicPr/>
      </xdr:nvPicPr>
      <xdr:blipFill>
        <a:blip r:embed="rId1"/>
        <a:stretch/>
      </xdr:blipFill>
      <xdr:spPr>
        <a:xfrm>
          <a:off x="8596800" y="612000"/>
          <a:ext cx="1481040" cy="41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478440</xdr:colOff>
      <xdr:row>5</xdr:row>
      <xdr:rowOff>29520</xdr:rowOff>
    </xdr:from>
    <xdr:to>
      <xdr:col>16</xdr:col>
      <xdr:colOff>401760</xdr:colOff>
      <xdr:row>6</xdr:row>
      <xdr:rowOff>89280</xdr:rowOff>
    </xdr:to>
    <xdr:pic>
      <xdr:nvPicPr>
        <xdr:cNvPr id="21" name="Picture 3" descr=""/>
        <xdr:cNvPicPr/>
      </xdr:nvPicPr>
      <xdr:blipFill>
        <a:blip r:embed="rId2"/>
        <a:stretch/>
      </xdr:blipFill>
      <xdr:spPr>
        <a:xfrm>
          <a:off x="8494200" y="982080"/>
          <a:ext cx="1757520" cy="25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577800</xdr:colOff>
      <xdr:row>6</xdr:row>
      <xdr:rowOff>186840</xdr:rowOff>
    </xdr:from>
    <xdr:to>
      <xdr:col>18</xdr:col>
      <xdr:colOff>283680</xdr:colOff>
      <xdr:row>8</xdr:row>
      <xdr:rowOff>73080</xdr:rowOff>
    </xdr:to>
    <xdr:pic>
      <xdr:nvPicPr>
        <xdr:cNvPr id="22" name="Picture 4" descr=""/>
        <xdr:cNvPicPr/>
      </xdr:nvPicPr>
      <xdr:blipFill>
        <a:blip r:embed="rId3"/>
        <a:stretch/>
      </xdr:blipFill>
      <xdr:spPr>
        <a:xfrm>
          <a:off x="8593560" y="1329840"/>
          <a:ext cx="2763360" cy="26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82440</xdr:colOff>
      <xdr:row>1</xdr:row>
      <xdr:rowOff>9360</xdr:rowOff>
    </xdr:from>
    <xdr:to>
      <xdr:col>13</xdr:col>
      <xdr:colOff>489960</xdr:colOff>
      <xdr:row>11</xdr:row>
      <xdr:rowOff>123120</xdr:rowOff>
    </xdr:to>
    <xdr:pic>
      <xdr:nvPicPr>
        <xdr:cNvPr id="23" name="Picture 5" descr=""/>
        <xdr:cNvPicPr/>
      </xdr:nvPicPr>
      <xdr:blipFill>
        <a:blip r:embed="rId4"/>
        <a:stretch/>
      </xdr:blipFill>
      <xdr:spPr>
        <a:xfrm>
          <a:off x="6197400" y="199800"/>
          <a:ext cx="2308320" cy="201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413640</xdr:colOff>
      <xdr:row>15</xdr:row>
      <xdr:rowOff>9000</xdr:rowOff>
    </xdr:from>
    <xdr:to>
      <xdr:col>8</xdr:col>
      <xdr:colOff>112680</xdr:colOff>
      <xdr:row>29</xdr:row>
      <xdr:rowOff>84240</xdr:rowOff>
    </xdr:to>
    <xdr:graphicFrame>
      <xdr:nvGraphicFramePr>
        <xdr:cNvPr id="24" name="Gráfico 6"/>
        <xdr:cNvGraphicFramePr/>
      </xdr:nvGraphicFramePr>
      <xdr:xfrm>
        <a:off x="413640" y="2866680"/>
        <a:ext cx="45910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233640</xdr:colOff>
      <xdr:row>13</xdr:row>
      <xdr:rowOff>105840</xdr:rowOff>
    </xdr:from>
    <xdr:to>
      <xdr:col>14</xdr:col>
      <xdr:colOff>463680</xdr:colOff>
      <xdr:row>22</xdr:row>
      <xdr:rowOff>32040</xdr:rowOff>
    </xdr:to>
    <xdr:pic>
      <xdr:nvPicPr>
        <xdr:cNvPr id="25" name="Imagem 7" descr=""/>
        <xdr:cNvPicPr/>
      </xdr:nvPicPr>
      <xdr:blipFill>
        <a:blip r:embed="rId6"/>
        <a:stretch/>
      </xdr:blipFill>
      <xdr:spPr>
        <a:xfrm>
          <a:off x="5737320" y="2582280"/>
          <a:ext cx="3353400" cy="1640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113760</xdr:colOff>
      <xdr:row>5</xdr:row>
      <xdr:rowOff>56520</xdr:rowOff>
    </xdr:from>
    <xdr:to>
      <xdr:col>26</xdr:col>
      <xdr:colOff>449640</xdr:colOff>
      <xdr:row>19</xdr:row>
      <xdr:rowOff>132120</xdr:rowOff>
    </xdr:to>
    <xdr:graphicFrame>
      <xdr:nvGraphicFramePr>
        <xdr:cNvPr id="26" name="Gráfico 4"/>
        <xdr:cNvGraphicFramePr/>
      </xdr:nvGraphicFramePr>
      <xdr:xfrm>
        <a:off x="11732400" y="1009080"/>
        <a:ext cx="4616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421920</xdr:colOff>
      <xdr:row>28</xdr:row>
      <xdr:rowOff>125280</xdr:rowOff>
    </xdr:from>
    <xdr:to>
      <xdr:col>16</xdr:col>
      <xdr:colOff>94680</xdr:colOff>
      <xdr:row>43</xdr:row>
      <xdr:rowOff>10440</xdr:rowOff>
    </xdr:to>
    <xdr:graphicFrame>
      <xdr:nvGraphicFramePr>
        <xdr:cNvPr id="27" name="Gráfico 3"/>
        <xdr:cNvGraphicFramePr/>
      </xdr:nvGraphicFramePr>
      <xdr:xfrm>
        <a:off x="5376960" y="5459400"/>
        <a:ext cx="4564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294480</xdr:colOff>
      <xdr:row>5</xdr:row>
      <xdr:rowOff>51840</xdr:rowOff>
    </xdr:from>
    <xdr:to>
      <xdr:col>31</xdr:col>
      <xdr:colOff>573480</xdr:colOff>
      <xdr:row>19</xdr:row>
      <xdr:rowOff>127440</xdr:rowOff>
    </xdr:to>
    <xdr:graphicFrame>
      <xdr:nvGraphicFramePr>
        <xdr:cNvPr id="28" name="Gráfico 5"/>
        <xdr:cNvGraphicFramePr/>
      </xdr:nvGraphicFramePr>
      <xdr:xfrm>
        <a:off x="15033600" y="1004400"/>
        <a:ext cx="4559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282240</xdr:colOff>
      <xdr:row>3</xdr:row>
      <xdr:rowOff>39960</xdr:rowOff>
    </xdr:from>
    <xdr:to>
      <xdr:col>9</xdr:col>
      <xdr:colOff>595440</xdr:colOff>
      <xdr:row>7</xdr:row>
      <xdr:rowOff>66600</xdr:rowOff>
    </xdr:to>
    <xdr:pic>
      <xdr:nvPicPr>
        <xdr:cNvPr id="29" name="Picture 4" descr=""/>
        <xdr:cNvPicPr/>
      </xdr:nvPicPr>
      <xdr:blipFill>
        <a:blip r:embed="rId1"/>
        <a:stretch/>
      </xdr:blipFill>
      <xdr:spPr>
        <a:xfrm>
          <a:off x="5136840" y="866160"/>
          <a:ext cx="2147760" cy="78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149760</xdr:colOff>
      <xdr:row>6</xdr:row>
      <xdr:rowOff>156960</xdr:rowOff>
    </xdr:from>
    <xdr:to>
      <xdr:col>9</xdr:col>
      <xdr:colOff>113040</xdr:colOff>
      <xdr:row>11</xdr:row>
      <xdr:rowOff>3600</xdr:rowOff>
    </xdr:to>
    <xdr:pic>
      <xdr:nvPicPr>
        <xdr:cNvPr id="30" name="Picture 5" descr=""/>
        <xdr:cNvPicPr/>
      </xdr:nvPicPr>
      <xdr:blipFill>
        <a:blip r:embed="rId2"/>
        <a:stretch/>
      </xdr:blipFill>
      <xdr:spPr>
        <a:xfrm>
          <a:off x="5004360" y="1554480"/>
          <a:ext cx="1797840" cy="79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45000</xdr:colOff>
      <xdr:row>1</xdr:row>
      <xdr:rowOff>77400</xdr:rowOff>
    </xdr:from>
    <xdr:to>
      <xdr:col>18</xdr:col>
      <xdr:colOff>380520</xdr:colOff>
      <xdr:row>15</xdr:row>
      <xdr:rowOff>152640</xdr:rowOff>
    </xdr:to>
    <xdr:graphicFrame>
      <xdr:nvGraphicFramePr>
        <xdr:cNvPr id="31" name="Gráfico 4"/>
        <xdr:cNvGraphicFramePr/>
      </xdr:nvGraphicFramePr>
      <xdr:xfrm>
        <a:off x="7957080" y="522360"/>
        <a:ext cx="4615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22320</xdr:colOff>
      <xdr:row>11</xdr:row>
      <xdr:rowOff>14400</xdr:rowOff>
    </xdr:from>
    <xdr:to>
      <xdr:col>10</xdr:col>
      <xdr:colOff>381600</xdr:colOff>
      <xdr:row>15</xdr:row>
      <xdr:rowOff>52200</xdr:rowOff>
    </xdr:to>
    <xdr:pic>
      <xdr:nvPicPr>
        <xdr:cNvPr id="32" name="Picture 2" descr=""/>
        <xdr:cNvPicPr/>
      </xdr:nvPicPr>
      <xdr:blipFill>
        <a:blip r:embed="rId4"/>
        <a:stretch/>
      </xdr:blipFill>
      <xdr:spPr>
        <a:xfrm>
          <a:off x="4876920" y="2364480"/>
          <a:ext cx="2805120" cy="799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26</xdr:row>
      <xdr:rowOff>153720</xdr:rowOff>
    </xdr:from>
    <xdr:to>
      <xdr:col>13</xdr:col>
      <xdr:colOff>12960</xdr:colOff>
      <xdr:row>43</xdr:row>
      <xdr:rowOff>94680</xdr:rowOff>
    </xdr:to>
    <xdr:graphicFrame>
      <xdr:nvGraphicFramePr>
        <xdr:cNvPr id="33" name="Gráfico 1"/>
        <xdr:cNvGraphicFramePr/>
      </xdr:nvGraphicFramePr>
      <xdr:xfrm>
        <a:off x="0" y="5106600"/>
        <a:ext cx="8292600" cy="317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136080</xdr:colOff>
      <xdr:row>2</xdr:row>
      <xdr:rowOff>136080</xdr:rowOff>
    </xdr:from>
    <xdr:to>
      <xdr:col>29</xdr:col>
      <xdr:colOff>60480</xdr:colOff>
      <xdr:row>17</xdr:row>
      <xdr:rowOff>36360</xdr:rowOff>
    </xdr:to>
    <xdr:graphicFrame>
      <xdr:nvGraphicFramePr>
        <xdr:cNvPr id="34" name="Gráfico 2"/>
        <xdr:cNvGraphicFramePr/>
      </xdr:nvGraphicFramePr>
      <xdr:xfrm>
        <a:off x="10861920" y="516960"/>
        <a:ext cx="7262280" cy="275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18</xdr:row>
      <xdr:rowOff>0</xdr:rowOff>
    </xdr:from>
    <xdr:to>
      <xdr:col>28</xdr:col>
      <xdr:colOff>536760</xdr:colOff>
      <xdr:row>32</xdr:row>
      <xdr:rowOff>90720</xdr:rowOff>
    </xdr:to>
    <xdr:graphicFrame>
      <xdr:nvGraphicFramePr>
        <xdr:cNvPr id="35" name="Gráfico 3"/>
        <xdr:cNvGraphicFramePr/>
      </xdr:nvGraphicFramePr>
      <xdr:xfrm>
        <a:off x="10725840" y="3429000"/>
        <a:ext cx="7263360" cy="27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28</xdr:col>
      <xdr:colOff>536760</xdr:colOff>
      <xdr:row>47</xdr:row>
      <xdr:rowOff>90720</xdr:rowOff>
    </xdr:to>
    <xdr:graphicFrame>
      <xdr:nvGraphicFramePr>
        <xdr:cNvPr id="36" name="Gráfico 4"/>
        <xdr:cNvGraphicFramePr/>
      </xdr:nvGraphicFramePr>
      <xdr:xfrm>
        <a:off x="10725840" y="6286680"/>
        <a:ext cx="7263360" cy="27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26</xdr:row>
      <xdr:rowOff>153720</xdr:rowOff>
    </xdr:from>
    <xdr:to>
      <xdr:col>13</xdr:col>
      <xdr:colOff>12960</xdr:colOff>
      <xdr:row>43</xdr:row>
      <xdr:rowOff>94680</xdr:rowOff>
    </xdr:to>
    <xdr:graphicFrame>
      <xdr:nvGraphicFramePr>
        <xdr:cNvPr id="37" name="Gráfico 1"/>
        <xdr:cNvGraphicFramePr/>
      </xdr:nvGraphicFramePr>
      <xdr:xfrm>
        <a:off x="0" y="5106600"/>
        <a:ext cx="7962480" cy="317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136080</xdr:colOff>
      <xdr:row>2</xdr:row>
      <xdr:rowOff>102600</xdr:rowOff>
    </xdr:from>
    <xdr:to>
      <xdr:col>29</xdr:col>
      <xdr:colOff>60480</xdr:colOff>
      <xdr:row>17</xdr:row>
      <xdr:rowOff>2880</xdr:rowOff>
    </xdr:to>
    <xdr:graphicFrame>
      <xdr:nvGraphicFramePr>
        <xdr:cNvPr id="38" name="Gráfico 2"/>
        <xdr:cNvGraphicFramePr/>
      </xdr:nvGraphicFramePr>
      <xdr:xfrm>
        <a:off x="10766160" y="483480"/>
        <a:ext cx="7262280" cy="275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18</xdr:row>
      <xdr:rowOff>0</xdr:rowOff>
    </xdr:from>
    <xdr:to>
      <xdr:col>28</xdr:col>
      <xdr:colOff>536760</xdr:colOff>
      <xdr:row>32</xdr:row>
      <xdr:rowOff>90720</xdr:rowOff>
    </xdr:to>
    <xdr:graphicFrame>
      <xdr:nvGraphicFramePr>
        <xdr:cNvPr id="39" name="Gráfico 3"/>
        <xdr:cNvGraphicFramePr/>
      </xdr:nvGraphicFramePr>
      <xdr:xfrm>
        <a:off x="10630080" y="3429000"/>
        <a:ext cx="7263000" cy="27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28</xdr:col>
      <xdr:colOff>536760</xdr:colOff>
      <xdr:row>47</xdr:row>
      <xdr:rowOff>90720</xdr:rowOff>
    </xdr:to>
    <xdr:graphicFrame>
      <xdr:nvGraphicFramePr>
        <xdr:cNvPr id="40" name="Gráfico 4"/>
        <xdr:cNvGraphicFramePr/>
      </xdr:nvGraphicFramePr>
      <xdr:xfrm>
        <a:off x="10630080" y="6286680"/>
        <a:ext cx="7263000" cy="27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326520</xdr:colOff>
      <xdr:row>26</xdr:row>
      <xdr:rowOff>122400</xdr:rowOff>
    </xdr:from>
    <xdr:to>
      <xdr:col>16</xdr:col>
      <xdr:colOff>722160</xdr:colOff>
      <xdr:row>29</xdr:row>
      <xdr:rowOff>65880</xdr:rowOff>
    </xdr:to>
    <xdr:pic>
      <xdr:nvPicPr>
        <xdr:cNvPr id="41" name="Picture 3" descr=""/>
        <xdr:cNvPicPr/>
      </xdr:nvPicPr>
      <xdr:blipFill>
        <a:blip r:embed="rId5"/>
        <a:stretch/>
      </xdr:blipFill>
      <xdr:spPr>
        <a:xfrm>
          <a:off x="7664760" y="5075280"/>
          <a:ext cx="2841480" cy="51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378000</xdr:colOff>
      <xdr:row>29</xdr:row>
      <xdr:rowOff>37800</xdr:rowOff>
    </xdr:from>
    <xdr:to>
      <xdr:col>16</xdr:col>
      <xdr:colOff>757080</xdr:colOff>
      <xdr:row>35</xdr:row>
      <xdr:rowOff>59400</xdr:rowOff>
    </xdr:to>
    <xdr:pic>
      <xdr:nvPicPr>
        <xdr:cNvPr id="42" name="Picture 4" descr=""/>
        <xdr:cNvPicPr/>
      </xdr:nvPicPr>
      <xdr:blipFill>
        <a:blip r:embed="rId6"/>
        <a:stretch/>
      </xdr:blipFill>
      <xdr:spPr>
        <a:xfrm>
          <a:off x="7716240" y="5562360"/>
          <a:ext cx="2824920" cy="116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48</xdr:col>
      <xdr:colOff>136080</xdr:colOff>
      <xdr:row>3</xdr:row>
      <xdr:rowOff>0</xdr:rowOff>
    </xdr:from>
    <xdr:to>
      <xdr:col>60</xdr:col>
      <xdr:colOff>60480</xdr:colOff>
      <xdr:row>17</xdr:row>
      <xdr:rowOff>90720</xdr:rowOff>
    </xdr:to>
    <xdr:graphicFrame>
      <xdr:nvGraphicFramePr>
        <xdr:cNvPr id="43" name="Gráfico 7"/>
        <xdr:cNvGraphicFramePr/>
      </xdr:nvGraphicFramePr>
      <xdr:xfrm>
        <a:off x="29722680" y="571680"/>
        <a:ext cx="7262280" cy="27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48</xdr:col>
      <xdr:colOff>0</xdr:colOff>
      <xdr:row>18</xdr:row>
      <xdr:rowOff>54360</xdr:rowOff>
    </xdr:from>
    <xdr:to>
      <xdr:col>59</xdr:col>
      <xdr:colOff>536760</xdr:colOff>
      <xdr:row>32</xdr:row>
      <xdr:rowOff>145080</xdr:rowOff>
    </xdr:to>
    <xdr:graphicFrame>
      <xdr:nvGraphicFramePr>
        <xdr:cNvPr id="44" name="Gráfico 8"/>
        <xdr:cNvGraphicFramePr/>
      </xdr:nvGraphicFramePr>
      <xdr:xfrm>
        <a:off x="29586600" y="3483360"/>
        <a:ext cx="7263360" cy="27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0</xdr:colOff>
      <xdr:row>33</xdr:row>
      <xdr:rowOff>54360</xdr:rowOff>
    </xdr:from>
    <xdr:to>
      <xdr:col>59</xdr:col>
      <xdr:colOff>536760</xdr:colOff>
      <xdr:row>47</xdr:row>
      <xdr:rowOff>145080</xdr:rowOff>
    </xdr:to>
    <xdr:graphicFrame>
      <xdr:nvGraphicFramePr>
        <xdr:cNvPr id="45" name="Gráfico 9"/>
        <xdr:cNvGraphicFramePr/>
      </xdr:nvGraphicFramePr>
      <xdr:xfrm>
        <a:off x="29586600" y="6341040"/>
        <a:ext cx="7263360" cy="27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53"/>
  <sheetViews>
    <sheetView showFormulas="false" showGridLines="true" showRowColHeaders="true" showZeros="true" rightToLeft="false" tabSelected="false" showOutlineSymbols="true" defaultGridColor="true" view="normal" topLeftCell="H7" colorId="64" zoomScale="85" zoomScaleNormal="85" zoomScalePageLayoutView="100" workbookViewId="0">
      <selection pane="topLeft" activeCell="AJ10" activeCellId="0" sqref="AJ10"/>
    </sheetView>
  </sheetViews>
  <sheetFormatPr defaultColWidth="8.6796875" defaultRowHeight="15" zeroHeight="false" outlineLevelRow="0" outlineLevelCol="0"/>
  <cols>
    <col collapsed="false" customWidth="true" hidden="false" outlineLevel="0" max="4" min="4" style="1" width="10.29"/>
    <col collapsed="false" customWidth="true" hidden="false" outlineLevel="0" max="32" min="32" style="1" width="11.12"/>
    <col collapsed="false" customWidth="false" hidden="false" outlineLevel="0" max="33" min="33" style="2" width="8.68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U1" s="3" t="s">
        <v>0</v>
      </c>
      <c r="V1" s="3"/>
      <c r="W1" s="3"/>
      <c r="X1" s="3"/>
      <c r="Y1" s="3"/>
      <c r="Z1" s="3"/>
      <c r="AA1" s="3"/>
      <c r="AB1" s="3"/>
    </row>
    <row r="2" customFormat="false" ht="1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6</v>
      </c>
      <c r="H2" s="4" t="s">
        <v>4</v>
      </c>
      <c r="U2" s="4" t="s">
        <v>1</v>
      </c>
      <c r="V2" s="4" t="s">
        <v>2</v>
      </c>
      <c r="W2" s="4" t="s">
        <v>3</v>
      </c>
      <c r="X2" s="4" t="s">
        <v>4</v>
      </c>
      <c r="Y2" s="4" t="s">
        <v>5</v>
      </c>
      <c r="Z2" s="4" t="s">
        <v>4</v>
      </c>
      <c r="AA2" s="4" t="s">
        <v>6</v>
      </c>
      <c r="AB2" s="4" t="s">
        <v>4</v>
      </c>
      <c r="AC2" s="4" t="s">
        <v>7</v>
      </c>
      <c r="AD2" s="4" t="s">
        <v>8</v>
      </c>
      <c r="AE2" s="4" t="s">
        <v>9</v>
      </c>
      <c r="AF2" s="5" t="s">
        <v>10</v>
      </c>
      <c r="AG2" s="2" t="s">
        <v>11</v>
      </c>
      <c r="AH2" s="5" t="s">
        <v>12</v>
      </c>
    </row>
    <row r="3" customFormat="false" ht="15" hidden="false" customHeight="false" outlineLevel="0" collapsed="false">
      <c r="A3" s="4" t="n">
        <v>1</v>
      </c>
      <c r="B3" s="4" t="n">
        <v>3256</v>
      </c>
      <c r="C3" s="4"/>
      <c r="D3" s="4"/>
      <c r="E3" s="4"/>
      <c r="F3" s="4"/>
      <c r="G3" s="4"/>
      <c r="H3" s="4"/>
      <c r="I3" s="2"/>
      <c r="U3" s="4" t="n">
        <v>1</v>
      </c>
      <c r="V3" s="4" t="n">
        <v>3256</v>
      </c>
      <c r="W3" s="4"/>
      <c r="X3" s="4"/>
      <c r="Y3" s="4"/>
      <c r="Z3" s="4"/>
      <c r="AA3" s="4"/>
      <c r="AB3" s="4"/>
      <c r="AC3" s="4"/>
      <c r="AD3" s="4"/>
      <c r="AE3" s="4"/>
    </row>
    <row r="4" customFormat="false" ht="15" hidden="false" customHeight="false" outlineLevel="0" collapsed="false">
      <c r="A4" s="4" t="n">
        <v>2</v>
      </c>
      <c r="B4" s="4" t="n">
        <v>3315</v>
      </c>
      <c r="C4" s="4"/>
      <c r="D4" s="4"/>
      <c r="E4" s="4"/>
      <c r="F4" s="4"/>
      <c r="G4" s="4"/>
      <c r="H4" s="4"/>
      <c r="U4" s="4" t="n">
        <v>2</v>
      </c>
      <c r="V4" s="4" t="n">
        <v>3315</v>
      </c>
      <c r="W4" s="4"/>
      <c r="X4" s="4"/>
      <c r="Y4" s="4"/>
      <c r="Z4" s="4"/>
      <c r="AA4" s="4"/>
      <c r="AB4" s="4"/>
      <c r="AC4" s="4"/>
      <c r="AD4" s="4"/>
      <c r="AE4" s="4"/>
    </row>
    <row r="5" customFormat="false" ht="15" hidden="false" customHeight="false" outlineLevel="0" collapsed="false">
      <c r="A5" s="4" t="n">
        <v>3</v>
      </c>
      <c r="B5" s="4" t="n">
        <v>3006</v>
      </c>
      <c r="C5" s="4"/>
      <c r="D5" s="4"/>
      <c r="E5" s="4"/>
      <c r="F5" s="4"/>
      <c r="G5" s="4"/>
      <c r="H5" s="4"/>
      <c r="U5" s="4" t="n">
        <v>3</v>
      </c>
      <c r="V5" s="4" t="n">
        <v>3006</v>
      </c>
      <c r="W5" s="4"/>
      <c r="X5" s="4"/>
      <c r="Y5" s="4"/>
      <c r="Z5" s="4"/>
      <c r="AA5" s="4"/>
      <c r="AB5" s="4"/>
      <c r="AC5" s="4"/>
      <c r="AD5" s="4"/>
      <c r="AE5" s="4"/>
    </row>
    <row r="6" customFormat="false" ht="15" hidden="false" customHeight="false" outlineLevel="0" collapsed="false">
      <c r="A6" s="4" t="n">
        <v>4</v>
      </c>
      <c r="B6" s="4" t="n">
        <v>3560</v>
      </c>
      <c r="C6" s="6" t="n">
        <f aca="false">SUM(B3:B5)/3</f>
        <v>3192.33333333333</v>
      </c>
      <c r="D6" s="6" t="n">
        <f aca="false">B6-C6</f>
        <v>367.666666666667</v>
      </c>
      <c r="E6" s="4"/>
      <c r="F6" s="4"/>
      <c r="G6" s="4"/>
      <c r="H6" s="4"/>
      <c r="U6" s="4" t="n">
        <v>4</v>
      </c>
      <c r="V6" s="4" t="n">
        <v>3560</v>
      </c>
      <c r="W6" s="6" t="n">
        <f aca="false">SUM(V3:V5)/3</f>
        <v>3192.33333333333</v>
      </c>
      <c r="X6" s="6" t="n">
        <f aca="false">V6-W6</f>
        <v>367.666666666667</v>
      </c>
      <c r="Y6" s="4"/>
      <c r="Z6" s="4"/>
      <c r="AA6" s="4"/>
      <c r="AB6" s="4"/>
      <c r="AC6" s="4"/>
      <c r="AD6" s="4"/>
      <c r="AE6" s="4"/>
      <c r="AF6" s="2" t="n">
        <f aca="false">SUM(V3:V5)/COUNT(V3:V5)</f>
        <v>3192.33333333333</v>
      </c>
      <c r="AG6" s="2" t="n">
        <f aca="false">V6-AF6</f>
        <v>367.666666666667</v>
      </c>
      <c r="AH6" s="2" t="n">
        <f aca="false">AG6/3</f>
        <v>122.555555555556</v>
      </c>
    </row>
    <row r="7" customFormat="false" ht="15" hidden="false" customHeight="false" outlineLevel="0" collapsed="false">
      <c r="A7" s="4" t="n">
        <v>5</v>
      </c>
      <c r="B7" s="4" t="n">
        <v>3300</v>
      </c>
      <c r="C7" s="6" t="n">
        <f aca="false">SUM(B4:B6)/3</f>
        <v>3293.66666666667</v>
      </c>
      <c r="D7" s="6" t="n">
        <f aca="false">B7-C7</f>
        <v>6.33333333333349</v>
      </c>
      <c r="E7" s="4"/>
      <c r="F7" s="4"/>
      <c r="G7" s="4"/>
      <c r="H7" s="4"/>
      <c r="U7" s="4" t="n">
        <v>5</v>
      </c>
      <c r="V7" s="4" t="n">
        <v>3300</v>
      </c>
      <c r="W7" s="6" t="n">
        <f aca="false">SUM(V4:V6)/3</f>
        <v>3293.66666666667</v>
      </c>
      <c r="X7" s="6" t="n">
        <f aca="false">V7-W7</f>
        <v>6.33333333333349</v>
      </c>
      <c r="Y7" s="4"/>
      <c r="Z7" s="4"/>
      <c r="AA7" s="4"/>
      <c r="AB7" s="4"/>
      <c r="AC7" s="4"/>
      <c r="AD7" s="4"/>
      <c r="AE7" s="4"/>
      <c r="AF7" s="2" t="n">
        <f aca="false">SUM(V4:V6)/COUNT(V4:V6)</f>
        <v>3293.66666666667</v>
      </c>
      <c r="AG7" s="2" t="n">
        <f aca="false">V7-AF7</f>
        <v>6.33333333333349</v>
      </c>
      <c r="AH7" s="2" t="n">
        <f aca="false">AG7/3</f>
        <v>2.11111111111116</v>
      </c>
    </row>
    <row r="8" customFormat="false" ht="15" hidden="false" customHeight="false" outlineLevel="0" collapsed="false">
      <c r="A8" s="4" t="n">
        <v>6</v>
      </c>
      <c r="B8" s="4" t="n">
        <v>3051</v>
      </c>
      <c r="C8" s="6" t="n">
        <f aca="false">SUM(B5:B7)/3</f>
        <v>3288.66666666667</v>
      </c>
      <c r="D8" s="6" t="n">
        <f aca="false">B8-C8</f>
        <v>-237.666666666667</v>
      </c>
      <c r="E8" s="4"/>
      <c r="F8" s="4"/>
      <c r="G8" s="4"/>
      <c r="H8" s="4"/>
      <c r="U8" s="4" t="n">
        <v>6</v>
      </c>
      <c r="V8" s="4" t="n">
        <v>3051</v>
      </c>
      <c r="W8" s="6" t="n">
        <f aca="false">SUM(V5:V7)/3</f>
        <v>3288.66666666667</v>
      </c>
      <c r="X8" s="6" t="n">
        <f aca="false">V8-W8</f>
        <v>-237.666666666667</v>
      </c>
      <c r="Y8" s="4"/>
      <c r="Z8" s="4"/>
      <c r="AA8" s="4"/>
      <c r="AB8" s="4"/>
      <c r="AC8" s="4"/>
      <c r="AD8" s="4"/>
      <c r="AE8" s="4"/>
      <c r="AF8" s="2" t="n">
        <f aca="false">SUM(V5:V7)/COUNT(V5:V7)</f>
        <v>3288.66666666667</v>
      </c>
      <c r="AG8" s="2" t="n">
        <f aca="false">V8-AF8</f>
        <v>-237.666666666667</v>
      </c>
      <c r="AH8" s="2" t="n">
        <f aca="false">AG8/3</f>
        <v>-79.2222222222222</v>
      </c>
    </row>
    <row r="9" customFormat="false" ht="15" hidden="false" customHeight="false" outlineLevel="0" collapsed="false">
      <c r="A9" s="4" t="n">
        <v>7</v>
      </c>
      <c r="B9" s="4" t="n">
        <v>3425</v>
      </c>
      <c r="C9" s="6" t="n">
        <f aca="false">SUM(B6:B8)/3</f>
        <v>3303.66666666667</v>
      </c>
      <c r="D9" s="6" t="n">
        <f aca="false">B9-C9</f>
        <v>121.333333333333</v>
      </c>
      <c r="E9" s="4" t="n">
        <f aca="false">SUM(B3:B8)/6</f>
        <v>3248</v>
      </c>
      <c r="F9" s="4" t="n">
        <f aca="false">B9-E9</f>
        <v>177</v>
      </c>
      <c r="G9" s="4"/>
      <c r="H9" s="4"/>
      <c r="U9" s="4" t="n">
        <v>7</v>
      </c>
      <c r="V9" s="4" t="n">
        <v>3425</v>
      </c>
      <c r="W9" s="6" t="n">
        <f aca="false">SUM(V6:V8)/3</f>
        <v>3303.66666666667</v>
      </c>
      <c r="X9" s="6" t="n">
        <f aca="false">V9-W9</f>
        <v>121.333333333333</v>
      </c>
      <c r="Y9" s="4" t="n">
        <f aca="false">SUM(V3:V8)/6</f>
        <v>3248</v>
      </c>
      <c r="Z9" s="4" t="n">
        <f aca="false">V9-Y9</f>
        <v>177</v>
      </c>
      <c r="AA9" s="4"/>
      <c r="AB9" s="4"/>
      <c r="AC9" s="4"/>
      <c r="AD9" s="4"/>
      <c r="AE9" s="4"/>
      <c r="AF9" s="2" t="n">
        <f aca="false">SUM(V6:V8)/COUNT(V6:V8)</f>
        <v>3303.66666666667</v>
      </c>
      <c r="AG9" s="2" t="n">
        <f aca="false">V9-AF9</f>
        <v>121.333333333333</v>
      </c>
      <c r="AH9" s="2" t="n">
        <f aca="false">AG9/3</f>
        <v>40.4444444444445</v>
      </c>
    </row>
    <row r="10" customFormat="false" ht="15" hidden="false" customHeight="false" outlineLevel="0" collapsed="false">
      <c r="A10" s="4" t="n">
        <v>8</v>
      </c>
      <c r="B10" s="4" t="n">
        <v>3703</v>
      </c>
      <c r="C10" s="6" t="n">
        <f aca="false">SUM(B7:B9)/3</f>
        <v>3258.66666666667</v>
      </c>
      <c r="D10" s="6" t="n">
        <f aca="false">B10-C10</f>
        <v>444.333333333334</v>
      </c>
      <c r="E10" s="6" t="n">
        <f aca="false">SUM(B4:B9)/6</f>
        <v>3276.16666666667</v>
      </c>
      <c r="F10" s="6" t="n">
        <f aca="false">B10-E10</f>
        <v>426.833333333334</v>
      </c>
      <c r="G10" s="4"/>
      <c r="H10" s="4"/>
      <c r="U10" s="4" t="n">
        <v>8</v>
      </c>
      <c r="V10" s="4" t="n">
        <v>3703</v>
      </c>
      <c r="W10" s="6" t="n">
        <f aca="false">SUM(V7:V9)/3</f>
        <v>3258.66666666667</v>
      </c>
      <c r="X10" s="6" t="n">
        <f aca="false">V10-W10</f>
        <v>444.333333333334</v>
      </c>
      <c r="Y10" s="6" t="n">
        <f aca="false">SUM(V4:V9)/6</f>
        <v>3276.16666666667</v>
      </c>
      <c r="Z10" s="6" t="n">
        <f aca="false">V10-Y10</f>
        <v>426.833333333334</v>
      </c>
      <c r="AA10" s="4"/>
      <c r="AB10" s="4"/>
      <c r="AC10" s="4"/>
      <c r="AD10" s="4"/>
      <c r="AE10" s="4"/>
      <c r="AF10" s="2" t="n">
        <f aca="false">SUM(V7:V9)/COUNT(V7:V9)</f>
        <v>3258.66666666667</v>
      </c>
      <c r="AG10" s="2" t="n">
        <f aca="false">V10-AF10</f>
        <v>444.333333333334</v>
      </c>
      <c r="AH10" s="2" t="n">
        <f aca="false">AG10/3</f>
        <v>148.111111111111</v>
      </c>
    </row>
    <row r="11" customFormat="false" ht="15" hidden="false" customHeight="false" outlineLevel="0" collapsed="false">
      <c r="A11" s="4" t="n">
        <v>9</v>
      </c>
      <c r="B11" s="4" t="n">
        <v>3240</v>
      </c>
      <c r="C11" s="6" t="n">
        <f aca="false">SUM(B8:B10)/3</f>
        <v>3393</v>
      </c>
      <c r="D11" s="6" t="n">
        <f aca="false">B11-C11</f>
        <v>-153</v>
      </c>
      <c r="E11" s="6" t="n">
        <f aca="false">SUM(B5:B10)/6</f>
        <v>3340.83333333333</v>
      </c>
      <c r="F11" s="6" t="n">
        <f aca="false">B11-E11</f>
        <v>-100.833333333333</v>
      </c>
      <c r="G11" s="4"/>
      <c r="H11" s="4"/>
      <c r="U11" s="4" t="n">
        <v>9</v>
      </c>
      <c r="V11" s="4" t="n">
        <v>3240</v>
      </c>
      <c r="W11" s="6" t="n">
        <f aca="false">SUM(V8:V10)/3</f>
        <v>3393</v>
      </c>
      <c r="X11" s="6" t="n">
        <f aca="false">V11-W11</f>
        <v>-153</v>
      </c>
      <c r="Y11" s="6" t="n">
        <f aca="false">SUM(V5:V10)/6</f>
        <v>3340.83333333333</v>
      </c>
      <c r="Z11" s="6" t="n">
        <f aca="false">V11-Y11</f>
        <v>-100.833333333333</v>
      </c>
      <c r="AA11" s="4"/>
      <c r="AB11" s="4"/>
      <c r="AC11" s="4"/>
      <c r="AD11" s="4"/>
      <c r="AE11" s="4"/>
      <c r="AF11" s="2" t="n">
        <f aca="false">SUM(V8:V10)/COUNT(V8:V10)</f>
        <v>3393</v>
      </c>
      <c r="AG11" s="2" t="n">
        <f aca="false">V11-AF11</f>
        <v>-153</v>
      </c>
      <c r="AH11" s="2" t="n">
        <f aca="false">AG11/3</f>
        <v>-51</v>
      </c>
    </row>
    <row r="12" customFormat="false" ht="15" hidden="false" customHeight="false" outlineLevel="0" collapsed="false">
      <c r="A12" s="4" t="n">
        <v>10</v>
      </c>
      <c r="B12" s="4" t="n">
        <v>3231</v>
      </c>
      <c r="C12" s="6" t="n">
        <f aca="false">SUM(B9:B11)/3</f>
        <v>3456</v>
      </c>
      <c r="D12" s="6" t="n">
        <f aca="false">B12-C12</f>
        <v>-225</v>
      </c>
      <c r="E12" s="6" t="n">
        <f aca="false">SUM(B6:B11)/6</f>
        <v>3379.83333333333</v>
      </c>
      <c r="F12" s="6" t="n">
        <f aca="false">B12-E12</f>
        <v>-148.833333333333</v>
      </c>
      <c r="G12" s="4"/>
      <c r="H12" s="4"/>
      <c r="U12" s="4" t="n">
        <v>10</v>
      </c>
      <c r="V12" s="4" t="n">
        <v>3231</v>
      </c>
      <c r="W12" s="6" t="n">
        <f aca="false">SUM(V9:V11)/3</f>
        <v>3456</v>
      </c>
      <c r="X12" s="6" t="n">
        <f aca="false">V12-W12</f>
        <v>-225</v>
      </c>
      <c r="Y12" s="6" t="n">
        <f aca="false">SUM(V6:V11)/6</f>
        <v>3379.83333333333</v>
      </c>
      <c r="Z12" s="6" t="n">
        <f aca="false">V12-Y12</f>
        <v>-148.833333333333</v>
      </c>
      <c r="AA12" s="4"/>
      <c r="AB12" s="4"/>
      <c r="AC12" s="4"/>
      <c r="AD12" s="4"/>
      <c r="AE12" s="4"/>
      <c r="AF12" s="2" t="n">
        <f aca="false">SUM(V9:V11)/COUNT(V9:V11)</f>
        <v>3456</v>
      </c>
      <c r="AG12" s="2" t="n">
        <f aca="false">V12-AF12</f>
        <v>-225</v>
      </c>
      <c r="AH12" s="2" t="n">
        <f aca="false">AG12/3</f>
        <v>-75</v>
      </c>
    </row>
    <row r="13" customFormat="false" ht="15" hidden="false" customHeight="false" outlineLevel="0" collapsed="false">
      <c r="A13" s="4" t="n">
        <v>11</v>
      </c>
      <c r="B13" s="4" t="n">
        <v>2887</v>
      </c>
      <c r="C13" s="6" t="n">
        <f aca="false">SUM(B10:B12)/3</f>
        <v>3391.33333333333</v>
      </c>
      <c r="D13" s="6" t="n">
        <f aca="false">B13-C13</f>
        <v>-504.333333333334</v>
      </c>
      <c r="E13" s="6" t="n">
        <f aca="false">SUM(B7:B12)/6</f>
        <v>3325</v>
      </c>
      <c r="F13" s="6" t="n">
        <f aca="false">B13-E13</f>
        <v>-438</v>
      </c>
      <c r="G13" s="4"/>
      <c r="H13" s="4"/>
      <c r="U13" s="4" t="n">
        <v>11</v>
      </c>
      <c r="V13" s="4" t="n">
        <v>2887</v>
      </c>
      <c r="W13" s="6" t="n">
        <f aca="false">SUM(V10:V12)/3</f>
        <v>3391.33333333333</v>
      </c>
      <c r="X13" s="6" t="n">
        <f aca="false">V13-W13</f>
        <v>-504.333333333334</v>
      </c>
      <c r="Y13" s="6" t="n">
        <f aca="false">SUM(V7:V12)/6</f>
        <v>3325</v>
      </c>
      <c r="Z13" s="6" t="n">
        <f aca="false">V13-Y13</f>
        <v>-438</v>
      </c>
      <c r="AA13" s="4"/>
      <c r="AB13" s="4"/>
      <c r="AC13" s="4"/>
      <c r="AD13" s="4"/>
      <c r="AE13" s="4"/>
      <c r="AF13" s="2" t="n">
        <f aca="false">SUM(V10:V12)/COUNT(V10:V12)</f>
        <v>3391.33333333333</v>
      </c>
      <c r="AG13" s="2" t="n">
        <f aca="false">V13-AF13</f>
        <v>-504.333333333334</v>
      </c>
      <c r="AH13" s="2" t="n">
        <f aca="false">AG13/3</f>
        <v>-168.111111111111</v>
      </c>
    </row>
    <row r="14" customFormat="false" ht="15" hidden="false" customHeight="false" outlineLevel="0" collapsed="false">
      <c r="A14" s="4" t="n">
        <v>12</v>
      </c>
      <c r="B14" s="4" t="n">
        <v>3918</v>
      </c>
      <c r="C14" s="6" t="n">
        <f aca="false">SUM(B11:B13)/3</f>
        <v>3119.33333333333</v>
      </c>
      <c r="D14" s="6" t="n">
        <f aca="false">B14-C14</f>
        <v>798.666666666667</v>
      </c>
      <c r="E14" s="6" t="n">
        <f aca="false">SUM(B8:B13)/6</f>
        <v>3256.16666666667</v>
      </c>
      <c r="F14" s="6" t="n">
        <f aca="false">B14-E14</f>
        <v>661.833333333334</v>
      </c>
      <c r="G14" s="4"/>
      <c r="H14" s="4"/>
      <c r="U14" s="4" t="n">
        <v>12</v>
      </c>
      <c r="V14" s="4" t="n">
        <v>3918</v>
      </c>
      <c r="W14" s="6" t="n">
        <f aca="false">SUM(V11:V13)/3</f>
        <v>3119.33333333333</v>
      </c>
      <c r="X14" s="6" t="n">
        <f aca="false">V14-W14</f>
        <v>798.666666666667</v>
      </c>
      <c r="Y14" s="6" t="n">
        <f aca="false">SUM(V8:V13)/6</f>
        <v>3256.16666666667</v>
      </c>
      <c r="Z14" s="6" t="n">
        <f aca="false">V14-Y14</f>
        <v>661.833333333334</v>
      </c>
      <c r="AA14" s="4"/>
      <c r="AB14" s="4"/>
      <c r="AC14" s="4"/>
      <c r="AD14" s="4"/>
      <c r="AE14" s="4"/>
      <c r="AF14" s="2" t="n">
        <f aca="false">SUM(V11:V13)/COUNT(V11:V13)</f>
        <v>3119.33333333333</v>
      </c>
      <c r="AG14" s="2" t="n">
        <f aca="false">V14-AF14</f>
        <v>798.666666666667</v>
      </c>
      <c r="AH14" s="2" t="n">
        <f aca="false">AG14/3</f>
        <v>266.222222222222</v>
      </c>
    </row>
    <row r="15" customFormat="false" ht="15" hidden="false" customHeight="false" outlineLevel="0" collapsed="false">
      <c r="A15" s="4" t="n">
        <v>13</v>
      </c>
      <c r="B15" s="4" t="n">
        <v>3271</v>
      </c>
      <c r="C15" s="6" t="n">
        <f aca="false">SUM(B12:B14)/3</f>
        <v>3345.33333333333</v>
      </c>
      <c r="D15" s="6" t="n">
        <f aca="false">B15-C15</f>
        <v>-74.3333333333335</v>
      </c>
      <c r="E15" s="6" t="n">
        <f aca="false">SUM(B9:B14)/6</f>
        <v>3400.66666666667</v>
      </c>
      <c r="F15" s="6" t="n">
        <f aca="false">B15-E15</f>
        <v>-129.666666666667</v>
      </c>
      <c r="G15" s="6" t="n">
        <f aca="false">SUM(B3:B14)/12</f>
        <v>3324.33333333333</v>
      </c>
      <c r="H15" s="6" t="n">
        <f aca="false">B15-G15</f>
        <v>-53.3333333333335</v>
      </c>
      <c r="U15" s="4" t="n">
        <v>13</v>
      </c>
      <c r="V15" s="4" t="n">
        <v>3271</v>
      </c>
      <c r="W15" s="6" t="n">
        <f aca="false">SUM(V12:V14)/3</f>
        <v>3345.33333333333</v>
      </c>
      <c r="X15" s="6" t="n">
        <f aca="false">V15-W15</f>
        <v>-74.3333333333335</v>
      </c>
      <c r="Y15" s="6" t="n">
        <f aca="false">SUM(V9:V14)/6</f>
        <v>3400.66666666667</v>
      </c>
      <c r="Z15" s="6" t="n">
        <f aca="false">V15-Y15</f>
        <v>-129.666666666667</v>
      </c>
      <c r="AA15" s="6" t="n">
        <f aca="false">SUM(V3:V14)/12</f>
        <v>3324.33333333333</v>
      </c>
      <c r="AB15" s="6" t="n">
        <f aca="false">(V15-AA15)</f>
        <v>-53.3333333333335</v>
      </c>
      <c r="AC15" s="6" t="n">
        <f aca="false">ABS(V15-W15)</f>
        <v>74.3333333333335</v>
      </c>
      <c r="AD15" s="6" t="n">
        <f aca="false">ABS(V15-Y15)</f>
        <v>129.666666666667</v>
      </c>
      <c r="AE15" s="6" t="n">
        <f aca="false">ABS(V15-AA15)</f>
        <v>53.3333333333335</v>
      </c>
      <c r="AF15" s="2" t="n">
        <f aca="false">SUM(V12:V14)/COUNT(V12:V14)</f>
        <v>3345.33333333333</v>
      </c>
      <c r="AG15" s="2" t="n">
        <f aca="false">V15-AF15</f>
        <v>-74.3333333333335</v>
      </c>
      <c r="AH15" s="2" t="n">
        <f aca="false">AG15/3</f>
        <v>-24.7777777777778</v>
      </c>
    </row>
    <row r="16" customFormat="false" ht="15" hidden="false" customHeight="false" outlineLevel="0" collapsed="false">
      <c r="A16" s="4" t="n">
        <v>14</v>
      </c>
      <c r="B16" s="4" t="n">
        <v>3073</v>
      </c>
      <c r="C16" s="6" t="n">
        <f aca="false">SUM(B13:B15)/3</f>
        <v>3358.66666666667</v>
      </c>
      <c r="D16" s="6" t="n">
        <f aca="false">B16-C16</f>
        <v>-285.666666666667</v>
      </c>
      <c r="E16" s="6" t="n">
        <f aca="false">SUM(B10:B15)/6</f>
        <v>3375</v>
      </c>
      <c r="F16" s="6" t="n">
        <f aca="false">B16-E16</f>
        <v>-302</v>
      </c>
      <c r="G16" s="6" t="n">
        <f aca="false">SUM(B4:B15)/12</f>
        <v>3325.58333333333</v>
      </c>
      <c r="H16" s="6" t="n">
        <f aca="false">B16-G16</f>
        <v>-252.583333333333</v>
      </c>
      <c r="U16" s="4" t="n">
        <v>14</v>
      </c>
      <c r="V16" s="4" t="n">
        <v>3073</v>
      </c>
      <c r="W16" s="6" t="n">
        <f aca="false">SUM(V13:V15)/3</f>
        <v>3358.66666666667</v>
      </c>
      <c r="X16" s="6" t="n">
        <f aca="false">V16-W16</f>
        <v>-285.666666666667</v>
      </c>
      <c r="Y16" s="6" t="n">
        <f aca="false">SUM(V10:V15)/6</f>
        <v>3375</v>
      </c>
      <c r="Z16" s="6" t="n">
        <f aca="false">V16-Y16</f>
        <v>-302</v>
      </c>
      <c r="AA16" s="6" t="n">
        <f aca="false">SUM(V4:V15)/12</f>
        <v>3325.58333333333</v>
      </c>
      <c r="AB16" s="6" t="n">
        <f aca="false">(V16-AA16)</f>
        <v>-252.583333333333</v>
      </c>
      <c r="AC16" s="6" t="n">
        <f aca="false">ABS(V16-W16)</f>
        <v>285.666666666667</v>
      </c>
      <c r="AD16" s="6" t="n">
        <f aca="false">ABS(V16-Y16)</f>
        <v>302</v>
      </c>
      <c r="AE16" s="6" t="n">
        <f aca="false">ABS(V16-AA16)</f>
        <v>252.583333333333</v>
      </c>
      <c r="AF16" s="2" t="n">
        <f aca="false">SUM(V13:V15)/COUNT(V13:V15)</f>
        <v>3358.66666666667</v>
      </c>
      <c r="AG16" s="2" t="n">
        <f aca="false">V16-AF16</f>
        <v>-285.666666666667</v>
      </c>
      <c r="AH16" s="2" t="n">
        <f aca="false">AG16/3</f>
        <v>-95.2222222222222</v>
      </c>
    </row>
    <row r="17" customFormat="false" ht="15" hidden="false" customHeight="false" outlineLevel="0" collapsed="false">
      <c r="A17" s="4" t="n">
        <v>15</v>
      </c>
      <c r="B17" s="4" t="n">
        <v>3396</v>
      </c>
      <c r="C17" s="6" t="n">
        <f aca="false">SUM(B14:B16)/3</f>
        <v>3420.66666666667</v>
      </c>
      <c r="D17" s="6" t="n">
        <f aca="false">B17-C17</f>
        <v>-24.6666666666665</v>
      </c>
      <c r="E17" s="6" t="n">
        <f aca="false">SUM(B11:B16)/6</f>
        <v>3270</v>
      </c>
      <c r="F17" s="6" t="n">
        <f aca="false">B17-E17</f>
        <v>126</v>
      </c>
      <c r="G17" s="6" t="n">
        <f aca="false">SUM(B5:B16)/12</f>
        <v>3305.41666666667</v>
      </c>
      <c r="H17" s="6" t="n">
        <f aca="false">B17-G17</f>
        <v>90.5833333333335</v>
      </c>
      <c r="U17" s="4" t="n">
        <v>15</v>
      </c>
      <c r="V17" s="4" t="n">
        <v>3396</v>
      </c>
      <c r="W17" s="6" t="n">
        <f aca="false">SUM(V14:V16)/3</f>
        <v>3420.66666666667</v>
      </c>
      <c r="X17" s="6" t="n">
        <f aca="false">V17-W17</f>
        <v>-24.6666666666665</v>
      </c>
      <c r="Y17" s="6" t="n">
        <f aca="false">SUM(V11:V16)/6</f>
        <v>3270</v>
      </c>
      <c r="Z17" s="6" t="n">
        <f aca="false">V17-Y17</f>
        <v>126</v>
      </c>
      <c r="AA17" s="6" t="n">
        <f aca="false">SUM(V5:V16)/12</f>
        <v>3305.41666666667</v>
      </c>
      <c r="AB17" s="6" t="n">
        <f aca="false">(V17-AA17)</f>
        <v>90.5833333333335</v>
      </c>
      <c r="AC17" s="6" t="n">
        <f aca="false">ABS(V17-W17)</f>
        <v>24.6666666666665</v>
      </c>
      <c r="AD17" s="6" t="n">
        <f aca="false">ABS(V17-Y17)</f>
        <v>126</v>
      </c>
      <c r="AE17" s="6" t="n">
        <f aca="false">ABS(V17-AA17)</f>
        <v>90.5833333333335</v>
      </c>
      <c r="AF17" s="2" t="n">
        <f aca="false">SUM(V14:V16)/COUNT(V14:V16)</f>
        <v>3420.66666666667</v>
      </c>
      <c r="AG17" s="2" t="n">
        <f aca="false">V17-AF17</f>
        <v>-24.6666666666665</v>
      </c>
      <c r="AH17" s="2" t="n">
        <f aca="false">AG17/3</f>
        <v>-8.22222222222217</v>
      </c>
    </row>
    <row r="18" customFormat="false" ht="15" hidden="false" customHeight="false" outlineLevel="0" collapsed="false">
      <c r="A18" s="4" t="n">
        <v>16</v>
      </c>
      <c r="B18" s="4" t="n">
        <v>3036</v>
      </c>
      <c r="C18" s="6" t="n">
        <f aca="false">SUM(B15:B17)/3</f>
        <v>3246.66666666667</v>
      </c>
      <c r="D18" s="6" t="n">
        <f aca="false">B18-C18</f>
        <v>-210.666666666667</v>
      </c>
      <c r="E18" s="6" t="n">
        <f aca="false">SUM(B12:B17)/6</f>
        <v>3296</v>
      </c>
      <c r="F18" s="6" t="n">
        <f aca="false">B18-E18</f>
        <v>-260</v>
      </c>
      <c r="G18" s="6" t="n">
        <f aca="false">SUM(B6:B17)/12</f>
        <v>3337.91666666667</v>
      </c>
      <c r="H18" s="6" t="n">
        <f aca="false">B18-G18</f>
        <v>-301.916666666667</v>
      </c>
      <c r="U18" s="4" t="n">
        <v>16</v>
      </c>
      <c r="V18" s="4" t="n">
        <v>3036</v>
      </c>
      <c r="W18" s="6" t="n">
        <f aca="false">SUM(V15:V17)/3</f>
        <v>3246.66666666667</v>
      </c>
      <c r="X18" s="6" t="n">
        <f aca="false">V18-W18</f>
        <v>-210.666666666667</v>
      </c>
      <c r="Y18" s="6" t="n">
        <f aca="false">SUM(V12:V17)/6</f>
        <v>3296</v>
      </c>
      <c r="Z18" s="6" t="n">
        <f aca="false">V18-Y18</f>
        <v>-260</v>
      </c>
      <c r="AA18" s="6" t="n">
        <f aca="false">SUM(V6:V17)/12</f>
        <v>3337.91666666667</v>
      </c>
      <c r="AB18" s="6" t="n">
        <f aca="false">(V18-AA18)</f>
        <v>-301.916666666667</v>
      </c>
      <c r="AC18" s="6" t="n">
        <f aca="false">ABS(V18-W18)</f>
        <v>210.666666666667</v>
      </c>
      <c r="AD18" s="6" t="n">
        <f aca="false">ABS(V18-Y18)</f>
        <v>260</v>
      </c>
      <c r="AE18" s="6" t="n">
        <f aca="false">ABS(V18-AA18)</f>
        <v>301.916666666667</v>
      </c>
      <c r="AF18" s="2" t="n">
        <f aca="false">SUM(V15:V17)/COUNT(V15:V17)</f>
        <v>3246.66666666667</v>
      </c>
      <c r="AG18" s="2" t="n">
        <f aca="false">V18-AF18</f>
        <v>-210.666666666667</v>
      </c>
      <c r="AH18" s="2" t="n">
        <f aca="false">AG18/3</f>
        <v>-70.2222222222222</v>
      </c>
    </row>
    <row r="19" customFormat="false" ht="15" hidden="false" customHeight="false" outlineLevel="0" collapsed="false">
      <c r="A19" s="4" t="n">
        <v>17</v>
      </c>
      <c r="B19" s="4" t="n">
        <v>3196</v>
      </c>
      <c r="C19" s="6" t="n">
        <f aca="false">SUM(B16:B18)/3</f>
        <v>3168.33333333333</v>
      </c>
      <c r="D19" s="6" t="n">
        <f aca="false">B19-C19</f>
        <v>27.6666666666665</v>
      </c>
      <c r="E19" s="6" t="n">
        <f aca="false">SUM(B13:B18)/6</f>
        <v>3263.5</v>
      </c>
      <c r="F19" s="6" t="n">
        <f aca="false">B19-E19</f>
        <v>-67.5</v>
      </c>
      <c r="G19" s="6" t="n">
        <f aca="false">SUM(B7:B18)/12</f>
        <v>3294.25</v>
      </c>
      <c r="H19" s="6" t="n">
        <f aca="false">B19-G19</f>
        <v>-98.25</v>
      </c>
      <c r="U19" s="4" t="n">
        <v>17</v>
      </c>
      <c r="V19" s="4" t="n">
        <v>3196</v>
      </c>
      <c r="W19" s="6" t="n">
        <f aca="false">SUM(V16:V18)/3</f>
        <v>3168.33333333333</v>
      </c>
      <c r="X19" s="6" t="n">
        <f aca="false">V19-W19</f>
        <v>27.6666666666665</v>
      </c>
      <c r="Y19" s="6" t="n">
        <f aca="false">SUM(V13:V18)/6</f>
        <v>3263.5</v>
      </c>
      <c r="Z19" s="6" t="n">
        <f aca="false">V19-Y19</f>
        <v>-67.5</v>
      </c>
      <c r="AA19" s="6" t="n">
        <f aca="false">SUM(V7:V18)/12</f>
        <v>3294.25</v>
      </c>
      <c r="AB19" s="6" t="n">
        <f aca="false">(V19-AA19)</f>
        <v>-98.25</v>
      </c>
      <c r="AC19" s="6" t="n">
        <f aca="false">ABS(V19-W19)</f>
        <v>27.6666666666665</v>
      </c>
      <c r="AD19" s="6" t="n">
        <f aca="false">ABS(V19-Y19)</f>
        <v>67.5</v>
      </c>
      <c r="AE19" s="6" t="n">
        <f aca="false">ABS(V19-AA19)</f>
        <v>98.25</v>
      </c>
      <c r="AF19" s="2" t="n">
        <f aca="false">SUM(V16:V18)/COUNT(V16:V18)</f>
        <v>3168.33333333333</v>
      </c>
      <c r="AG19" s="2" t="n">
        <f aca="false">V19-AF19</f>
        <v>27.6666666666665</v>
      </c>
      <c r="AH19" s="2" t="n">
        <f aca="false">AG19/3</f>
        <v>9.22222222222217</v>
      </c>
    </row>
    <row r="20" customFormat="false" ht="15" hidden="false" customHeight="false" outlineLevel="0" collapsed="false">
      <c r="A20" s="4" t="n">
        <v>18</v>
      </c>
      <c r="B20" s="4" t="n">
        <v>4106</v>
      </c>
      <c r="C20" s="6" t="n">
        <f aca="false">SUM(B17:B19)/3</f>
        <v>3209.33333333333</v>
      </c>
      <c r="D20" s="6" t="n">
        <f aca="false">B20-C20</f>
        <v>896.666666666667</v>
      </c>
      <c r="E20" s="6" t="n">
        <f aca="false">SUM(B14:B19)/6</f>
        <v>3315</v>
      </c>
      <c r="F20" s="6" t="n">
        <f aca="false">B20-E20</f>
        <v>791</v>
      </c>
      <c r="G20" s="6" t="n">
        <f aca="false">SUM(B8:B19)/12</f>
        <v>3285.58333333333</v>
      </c>
      <c r="H20" s="6" t="n">
        <f aca="false">B20-G20</f>
        <v>820.416666666667</v>
      </c>
      <c r="U20" s="4" t="n">
        <v>18</v>
      </c>
      <c r="V20" s="4" t="n">
        <v>4106</v>
      </c>
      <c r="W20" s="6" t="n">
        <f aca="false">SUM(V17:V19)/3</f>
        <v>3209.33333333333</v>
      </c>
      <c r="X20" s="6" t="n">
        <f aca="false">V20-W20</f>
        <v>896.666666666667</v>
      </c>
      <c r="Y20" s="6" t="n">
        <f aca="false">SUM(V14:V19)/6</f>
        <v>3315</v>
      </c>
      <c r="Z20" s="6" t="n">
        <f aca="false">V20-Y20</f>
        <v>791</v>
      </c>
      <c r="AA20" s="6" t="n">
        <f aca="false">SUM(V8:V19)/12</f>
        <v>3285.58333333333</v>
      </c>
      <c r="AB20" s="6" t="n">
        <f aca="false">(V20-AA20)</f>
        <v>820.416666666667</v>
      </c>
      <c r="AC20" s="6" t="n">
        <f aca="false">ABS(V20-W20)</f>
        <v>896.666666666667</v>
      </c>
      <c r="AD20" s="6" t="n">
        <f aca="false">ABS(V20-Y20)</f>
        <v>791</v>
      </c>
      <c r="AE20" s="6" t="n">
        <f aca="false">ABS(V20-AA20)</f>
        <v>820.416666666667</v>
      </c>
      <c r="AF20" s="2" t="n">
        <f aca="false">SUM(V17:V19)/COUNT(V17:V19)</f>
        <v>3209.33333333333</v>
      </c>
      <c r="AG20" s="2" t="n">
        <f aca="false">V20-AF20</f>
        <v>896.666666666667</v>
      </c>
      <c r="AH20" s="2" t="n">
        <f aca="false">AG20/3</f>
        <v>298.888888888889</v>
      </c>
    </row>
    <row r="21" customFormat="false" ht="15" hidden="false" customHeight="false" outlineLevel="0" collapsed="false">
      <c r="A21" s="4" t="n">
        <v>19</v>
      </c>
      <c r="B21" s="4" t="n">
        <v>3449</v>
      </c>
      <c r="C21" s="6" t="n">
        <f aca="false">SUM(B18:B20)/3</f>
        <v>3446</v>
      </c>
      <c r="D21" s="6" t="n">
        <f aca="false">B21-C21</f>
        <v>3</v>
      </c>
      <c r="E21" s="6" t="n">
        <f aca="false">SUM(B15:B20)/6</f>
        <v>3346.33333333333</v>
      </c>
      <c r="F21" s="6" t="n">
        <f aca="false">B21-E21</f>
        <v>102.666666666667</v>
      </c>
      <c r="G21" s="6" t="n">
        <f aca="false">SUM(B9:B20)/12</f>
        <v>3373.5</v>
      </c>
      <c r="H21" s="6" t="n">
        <f aca="false">B21-G21</f>
        <v>75.5</v>
      </c>
      <c r="U21" s="4" t="n">
        <v>19</v>
      </c>
      <c r="V21" s="4" t="n">
        <v>3449</v>
      </c>
      <c r="W21" s="6" t="n">
        <f aca="false">SUM(V18:V20)/3</f>
        <v>3446</v>
      </c>
      <c r="X21" s="6" t="n">
        <f aca="false">V21-W21</f>
        <v>3</v>
      </c>
      <c r="Y21" s="6" t="n">
        <f aca="false">SUM(V15:V20)/6</f>
        <v>3346.33333333333</v>
      </c>
      <c r="Z21" s="6" t="n">
        <f aca="false">V21-Y21</f>
        <v>102.666666666667</v>
      </c>
      <c r="AA21" s="6" t="n">
        <f aca="false">SUM(V9:V20)/12</f>
        <v>3373.5</v>
      </c>
      <c r="AB21" s="6" t="n">
        <f aca="false">(V21-AA21)</f>
        <v>75.5</v>
      </c>
      <c r="AC21" s="6" t="n">
        <f aca="false">ABS(V21-W21)</f>
        <v>3</v>
      </c>
      <c r="AD21" s="6" t="n">
        <f aca="false">ABS(V21-Y21)</f>
        <v>102.666666666667</v>
      </c>
      <c r="AE21" s="6" t="n">
        <f aca="false">ABS(V21-AA21)</f>
        <v>75.5</v>
      </c>
      <c r="AF21" s="2" t="n">
        <f aca="false">SUM(V18:V20)/COUNT(V18:V20)</f>
        <v>3446</v>
      </c>
      <c r="AG21" s="2" t="n">
        <f aca="false">V21-AF21</f>
        <v>3</v>
      </c>
      <c r="AH21" s="2" t="n">
        <f aca="false">AG21/3</f>
        <v>1</v>
      </c>
    </row>
    <row r="22" customFormat="false" ht="15" hidden="false" customHeight="false" outlineLevel="0" collapsed="false">
      <c r="A22" s="4" t="n">
        <v>20</v>
      </c>
      <c r="B22" s="4" t="n">
        <v>3913</v>
      </c>
      <c r="C22" s="6" t="n">
        <f aca="false">SUM(B19:B21)/3</f>
        <v>3583.66666666667</v>
      </c>
      <c r="D22" s="6" t="n">
        <f aca="false">B22-C22</f>
        <v>329.333333333334</v>
      </c>
      <c r="E22" s="6" t="n">
        <f aca="false">SUM(B16:B21)/6</f>
        <v>3376</v>
      </c>
      <c r="F22" s="6" t="n">
        <f aca="false">B22-E22</f>
        <v>537</v>
      </c>
      <c r="G22" s="6" t="n">
        <f aca="false">SUM(B10:B21)/12</f>
        <v>3375.5</v>
      </c>
      <c r="H22" s="6" t="n">
        <f aca="false">B22-G22</f>
        <v>537.5</v>
      </c>
      <c r="U22" s="4" t="n">
        <v>20</v>
      </c>
      <c r="V22" s="4" t="n">
        <v>3913</v>
      </c>
      <c r="W22" s="6" t="n">
        <f aca="false">SUM(V19:V21)/3</f>
        <v>3583.66666666667</v>
      </c>
      <c r="X22" s="6" t="n">
        <f aca="false">V22-W22</f>
        <v>329.333333333334</v>
      </c>
      <c r="Y22" s="6" t="n">
        <f aca="false">SUM(V16:V21)/6</f>
        <v>3376</v>
      </c>
      <c r="Z22" s="6" t="n">
        <f aca="false">V22-Y22</f>
        <v>537</v>
      </c>
      <c r="AA22" s="6" t="n">
        <f aca="false">SUM(V10:V21)/12</f>
        <v>3375.5</v>
      </c>
      <c r="AB22" s="6" t="n">
        <f aca="false">(V22-AA22)</f>
        <v>537.5</v>
      </c>
      <c r="AC22" s="6" t="n">
        <f aca="false">ABS(V22-W22)</f>
        <v>329.333333333334</v>
      </c>
      <c r="AD22" s="6" t="n">
        <f aca="false">ABS(V22-Y22)</f>
        <v>537</v>
      </c>
      <c r="AE22" s="6" t="n">
        <f aca="false">ABS(V22-AA22)</f>
        <v>537.5</v>
      </c>
      <c r="AF22" s="2" t="n">
        <f aca="false">SUM(V19:V21)/COUNT(V19:V21)</f>
        <v>3583.66666666667</v>
      </c>
      <c r="AG22" s="2" t="n">
        <f aca="false">V22-AF22</f>
        <v>329.333333333334</v>
      </c>
      <c r="AH22" s="2" t="n">
        <f aca="false">AG22/3</f>
        <v>109.777777777778</v>
      </c>
    </row>
    <row r="23" customFormat="false" ht="15" hidden="false" customHeight="false" outlineLevel="0" collapsed="false">
      <c r="A23" s="4" t="n">
        <v>21</v>
      </c>
      <c r="B23" s="4" t="n">
        <v>3324</v>
      </c>
      <c r="C23" s="6" t="n">
        <f aca="false">SUM(B20:B22)/3</f>
        <v>3822.66666666667</v>
      </c>
      <c r="D23" s="6" t="n">
        <f aca="false">B23-C23</f>
        <v>-498.666666666667</v>
      </c>
      <c r="E23" s="6" t="n">
        <f aca="false">SUM(B17:B22)/6</f>
        <v>3516</v>
      </c>
      <c r="F23" s="6" t="n">
        <f aca="false">B23-E23</f>
        <v>-192</v>
      </c>
      <c r="G23" s="4" t="n">
        <f aca="false">SUM(B11:B22)/12</f>
        <v>3393</v>
      </c>
      <c r="H23" s="4" t="n">
        <f aca="false">B23-G23</f>
        <v>-69</v>
      </c>
      <c r="U23" s="4" t="n">
        <v>21</v>
      </c>
      <c r="V23" s="4" t="n">
        <v>3324</v>
      </c>
      <c r="W23" s="6" t="n">
        <f aca="false">SUM(V20:V22)/3</f>
        <v>3822.66666666667</v>
      </c>
      <c r="X23" s="6" t="n">
        <f aca="false">V23-W23</f>
        <v>-498.666666666667</v>
      </c>
      <c r="Y23" s="6" t="n">
        <f aca="false">SUM(V17:V22)/6</f>
        <v>3516</v>
      </c>
      <c r="Z23" s="6" t="n">
        <f aca="false">V23-Y23</f>
        <v>-192</v>
      </c>
      <c r="AA23" s="4" t="n">
        <f aca="false">SUM(V11:V22)/12</f>
        <v>3393</v>
      </c>
      <c r="AB23" s="6" t="n">
        <f aca="false">(V23-AA23)</f>
        <v>-69</v>
      </c>
      <c r="AC23" s="6" t="n">
        <f aca="false">ABS(V23-W23)</f>
        <v>498.666666666667</v>
      </c>
      <c r="AD23" s="6" t="n">
        <f aca="false">ABS(V23-Y23)</f>
        <v>192</v>
      </c>
      <c r="AE23" s="6" t="n">
        <f aca="false">ABS(V23-AA23)</f>
        <v>69</v>
      </c>
      <c r="AF23" s="2" t="n">
        <f aca="false">SUM(V20:V22)/COUNT(V20:V22)</f>
        <v>3822.66666666667</v>
      </c>
      <c r="AG23" s="2" t="n">
        <f aca="false">V23-AF23</f>
        <v>-498.666666666667</v>
      </c>
      <c r="AH23" s="2" t="n">
        <f aca="false">AG23/3</f>
        <v>-166.222222222222</v>
      </c>
    </row>
    <row r="24" customFormat="false" ht="15" hidden="false" customHeight="false" outlineLevel="0" collapsed="false">
      <c r="A24" s="4" t="n">
        <v>22</v>
      </c>
      <c r="B24" s="4" t="n">
        <v>3277</v>
      </c>
      <c r="C24" s="6" t="n">
        <f aca="false">SUM(B21:B23)/3</f>
        <v>3562</v>
      </c>
      <c r="D24" s="6" t="n">
        <f aca="false">B24-C24</f>
        <v>-285</v>
      </c>
      <c r="E24" s="6" t="n">
        <f aca="false">SUM(B18:B23)/6</f>
        <v>3504</v>
      </c>
      <c r="F24" s="6" t="n">
        <f aca="false">B24-E24</f>
        <v>-227</v>
      </c>
      <c r="G24" s="4" t="n">
        <f aca="false">SUM(B12:B23)/12</f>
        <v>3400</v>
      </c>
      <c r="H24" s="4" t="n">
        <f aca="false">B24-G24</f>
        <v>-123</v>
      </c>
      <c r="U24" s="4" t="n">
        <v>22</v>
      </c>
      <c r="V24" s="4" t="n">
        <v>3277</v>
      </c>
      <c r="W24" s="6" t="n">
        <f aca="false">SUM(V21:V23)/3</f>
        <v>3562</v>
      </c>
      <c r="X24" s="6" t="n">
        <f aca="false">V24-W24</f>
        <v>-285</v>
      </c>
      <c r="Y24" s="6" t="n">
        <f aca="false">SUM(V18:V23)/6</f>
        <v>3504</v>
      </c>
      <c r="Z24" s="6" t="n">
        <f aca="false">V24-Y24</f>
        <v>-227</v>
      </c>
      <c r="AA24" s="4" t="n">
        <f aca="false">SUM(V12:V23)/12</f>
        <v>3400</v>
      </c>
      <c r="AB24" s="6" t="n">
        <f aca="false">(V24-AA24)</f>
        <v>-123</v>
      </c>
      <c r="AC24" s="6" t="n">
        <f aca="false">ABS(V24-W24)</f>
        <v>285</v>
      </c>
      <c r="AD24" s="6" t="n">
        <f aca="false">ABS(V24-Y24)</f>
        <v>227</v>
      </c>
      <c r="AE24" s="6" t="n">
        <f aca="false">ABS(V24-AA24)</f>
        <v>123</v>
      </c>
      <c r="AF24" s="2" t="n">
        <f aca="false">SUM(V21:V23)/COUNT(V21:V23)</f>
        <v>3562</v>
      </c>
      <c r="AG24" s="2" t="n">
        <f aca="false">V24-AF24</f>
        <v>-285</v>
      </c>
      <c r="AH24" s="2" t="n">
        <f aca="false">AG24/3</f>
        <v>-95</v>
      </c>
    </row>
    <row r="25" customFormat="false" ht="15" hidden="false" customHeight="false" outlineLevel="0" collapsed="false">
      <c r="A25" s="4" t="n">
        <v>23</v>
      </c>
      <c r="B25" s="4" t="n">
        <v>3204</v>
      </c>
      <c r="C25" s="6" t="n">
        <f aca="false">SUM(B22:B24)/3</f>
        <v>3504.66666666667</v>
      </c>
      <c r="D25" s="6" t="n">
        <f aca="false">B25-C25</f>
        <v>-300.666666666667</v>
      </c>
      <c r="E25" s="6" t="n">
        <f aca="false">SUM(B19:B24)/6</f>
        <v>3544.16666666667</v>
      </c>
      <c r="F25" s="6" t="n">
        <f aca="false">B25-E25</f>
        <v>-340.166666666667</v>
      </c>
      <c r="G25" s="6" t="n">
        <f aca="false">SUM(B13:B24)/12</f>
        <v>3403.83333333333</v>
      </c>
      <c r="H25" s="6" t="n">
        <f aca="false">B25-G25</f>
        <v>-199.833333333333</v>
      </c>
      <c r="U25" s="4" t="n">
        <v>23</v>
      </c>
      <c r="V25" s="4" t="n">
        <v>3204</v>
      </c>
      <c r="W25" s="6" t="n">
        <f aca="false">SUM(V22:V24)/3</f>
        <v>3504.66666666667</v>
      </c>
      <c r="X25" s="6" t="n">
        <f aca="false">V25-W25</f>
        <v>-300.666666666667</v>
      </c>
      <c r="Y25" s="6" t="n">
        <f aca="false">SUM(V19:V24)/6</f>
        <v>3544.16666666667</v>
      </c>
      <c r="Z25" s="6" t="n">
        <f aca="false">V25-Y25</f>
        <v>-340.166666666667</v>
      </c>
      <c r="AA25" s="6" t="n">
        <f aca="false">SUM(V13:V24)/12</f>
        <v>3403.83333333333</v>
      </c>
      <c r="AB25" s="6" t="n">
        <f aca="false">(V25-AA25)</f>
        <v>-199.833333333333</v>
      </c>
      <c r="AC25" s="6" t="n">
        <f aca="false">ABS(V25-W25)</f>
        <v>300.666666666667</v>
      </c>
      <c r="AD25" s="6" t="n">
        <f aca="false">ABS(V25-Y25)</f>
        <v>340.166666666667</v>
      </c>
      <c r="AE25" s="6" t="n">
        <f aca="false">ABS(V25-AA25)</f>
        <v>199.833333333333</v>
      </c>
      <c r="AF25" s="2" t="n">
        <f aca="false">SUM(V22:V24)/COUNT(V22:V24)</f>
        <v>3504.66666666667</v>
      </c>
      <c r="AG25" s="2" t="n">
        <f aca="false">V25-AF25</f>
        <v>-300.666666666667</v>
      </c>
      <c r="AH25" s="2" t="n">
        <f aca="false">AG25/3</f>
        <v>-100.222222222222</v>
      </c>
    </row>
    <row r="26" customFormat="false" ht="15" hidden="false" customHeight="false" outlineLevel="0" collapsed="false">
      <c r="A26" s="4" t="n">
        <v>24</v>
      </c>
      <c r="B26" s="4" t="n">
        <v>4079</v>
      </c>
      <c r="C26" s="6" t="n">
        <f aca="false">SUM(B23:B25)/3</f>
        <v>3268.33333333333</v>
      </c>
      <c r="D26" s="6" t="n">
        <f aca="false">B26-C26</f>
        <v>810.666666666667</v>
      </c>
      <c r="E26" s="6" t="n">
        <f aca="false">SUM(B20:B25)/6</f>
        <v>3545.5</v>
      </c>
      <c r="F26" s="6" t="n">
        <f aca="false">B26-E26</f>
        <v>533.5</v>
      </c>
      <c r="G26" s="6" t="n">
        <f aca="false">SUM(B14:B25)/12</f>
        <v>3430.25</v>
      </c>
      <c r="H26" s="6" t="n">
        <f aca="false">B26-G26</f>
        <v>648.75</v>
      </c>
      <c r="U26" s="4" t="n">
        <v>24</v>
      </c>
      <c r="V26" s="4" t="n">
        <v>4079</v>
      </c>
      <c r="W26" s="6" t="n">
        <f aca="false">SUM(V23:V25)/3</f>
        <v>3268.33333333333</v>
      </c>
      <c r="X26" s="6" t="n">
        <f aca="false">V26-W26</f>
        <v>810.666666666667</v>
      </c>
      <c r="Y26" s="6" t="n">
        <f aca="false">SUM(V20:V25)/6</f>
        <v>3545.5</v>
      </c>
      <c r="Z26" s="6" t="n">
        <f aca="false">V26-Y26</f>
        <v>533.5</v>
      </c>
      <c r="AA26" s="6" t="n">
        <f aca="false">SUM(V14:V25)/12</f>
        <v>3430.25</v>
      </c>
      <c r="AB26" s="6" t="n">
        <f aca="false">(V26-AA26)</f>
        <v>648.75</v>
      </c>
      <c r="AC26" s="6" t="n">
        <f aca="false">ABS(V26-W26)</f>
        <v>810.666666666667</v>
      </c>
      <c r="AD26" s="6" t="n">
        <f aca="false">ABS(V26-Y26)</f>
        <v>533.5</v>
      </c>
      <c r="AE26" s="6" t="n">
        <f aca="false">ABS(V26-AA26)</f>
        <v>648.75</v>
      </c>
      <c r="AF26" s="2" t="n">
        <f aca="false">SUM(V23:V25)/COUNT(V23:V25)</f>
        <v>3268.33333333333</v>
      </c>
      <c r="AG26" s="2" t="n">
        <f aca="false">V26-AF26</f>
        <v>810.666666666667</v>
      </c>
      <c r="AH26" s="2" t="n">
        <f aca="false">AG26/3</f>
        <v>270.222222222222</v>
      </c>
    </row>
    <row r="27" customFormat="false" ht="15" hidden="false" customHeight="false" outlineLevel="0" collapsed="false">
      <c r="A27" s="3" t="s">
        <v>13</v>
      </c>
      <c r="B27" s="3"/>
      <c r="C27" s="3"/>
      <c r="D27" s="6" t="n">
        <f aca="false">SUM(D15:D26)</f>
        <v>387.666666666667</v>
      </c>
      <c r="E27" s="4"/>
      <c r="F27" s="6" t="n">
        <f aca="false">SUM(F15:F26)</f>
        <v>571.833333333334</v>
      </c>
      <c r="G27" s="4"/>
      <c r="H27" s="6" t="n">
        <f aca="false">SUM(H15:H26)</f>
        <v>1074.83333333333</v>
      </c>
      <c r="U27" s="3" t="s">
        <v>13</v>
      </c>
      <c r="V27" s="3"/>
      <c r="W27" s="3"/>
      <c r="X27" s="6" t="n">
        <f aca="false">SUM(X15:X26)</f>
        <v>387.666666666667</v>
      </c>
      <c r="Y27" s="4"/>
      <c r="Z27" s="6" t="n">
        <f aca="false">SUM(Z15:Z26)</f>
        <v>571.833333333334</v>
      </c>
      <c r="AA27" s="4"/>
      <c r="AB27" s="6" t="n">
        <f aca="false">SUM(AB15:AB26)</f>
        <v>1074.83333333333</v>
      </c>
      <c r="AC27" s="4"/>
      <c r="AD27" s="4"/>
      <c r="AE27" s="4"/>
    </row>
    <row r="28" customFormat="false" ht="15" hidden="false" customHeight="false" outlineLevel="0" collapsed="false">
      <c r="A28" s="3" t="s">
        <v>14</v>
      </c>
      <c r="B28" s="3"/>
      <c r="C28" s="3"/>
      <c r="D28" s="4" t="n">
        <f aca="false">(SUM(B15:B26)-SUM(C15:C26))/12</f>
        <v>32.305555555556</v>
      </c>
      <c r="E28" s="4"/>
      <c r="F28" s="4"/>
      <c r="G28" s="4"/>
      <c r="H28" s="4"/>
      <c r="U28" s="3" t="s">
        <v>14</v>
      </c>
      <c r="V28" s="3"/>
      <c r="W28" s="3"/>
      <c r="X28" s="6" t="n">
        <f aca="false">SUM(AC15:AC26)/12</f>
        <v>312.25</v>
      </c>
      <c r="Y28" s="6"/>
      <c r="Z28" s="6" t="n">
        <f aca="false">SUM(AD15:AD26)/12</f>
        <v>300.708333333333</v>
      </c>
      <c r="AA28" s="6"/>
      <c r="AB28" s="6" t="n">
        <f aca="false">SUM(AE15:AE26)/12</f>
        <v>272.555555555556</v>
      </c>
      <c r="AC28" s="4"/>
      <c r="AD28" s="4"/>
      <c r="AE28" s="4"/>
    </row>
    <row r="29" customFormat="false" ht="15" hidden="false" customHeight="false" outlineLevel="0" collapsed="false">
      <c r="U29" s="3" t="s">
        <v>15</v>
      </c>
      <c r="V29" s="3"/>
      <c r="W29" s="3"/>
      <c r="X29" s="6" t="n">
        <f aca="false">X28*4</f>
        <v>1249</v>
      </c>
      <c r="Y29" s="6"/>
      <c r="Z29" s="6" t="n">
        <f aca="false">Z28*4</f>
        <v>1202.83333333333</v>
      </c>
      <c r="AA29" s="6"/>
      <c r="AB29" s="6" t="n">
        <f aca="false">AB28*4</f>
        <v>1090.22222222222</v>
      </c>
      <c r="AC29" s="4"/>
      <c r="AD29" s="4"/>
      <c r="AE29" s="4"/>
    </row>
    <row r="30" customFormat="false" ht="15" hidden="false" customHeight="false" outlineLevel="0" collapsed="false">
      <c r="W30" s="4" t="n">
        <v>1</v>
      </c>
      <c r="X30" s="6" t="n">
        <v>1249</v>
      </c>
      <c r="Y30" s="6" t="n">
        <f aca="false">-X30</f>
        <v>-1249</v>
      </c>
      <c r="Z30" s="6" t="n">
        <v>1202.83333333333</v>
      </c>
      <c r="AA30" s="6" t="n">
        <f aca="false">-Z30</f>
        <v>-1202.83333333333</v>
      </c>
      <c r="AB30" s="6" t="n">
        <v>1090.22222222222</v>
      </c>
      <c r="AC30" s="2" t="n">
        <f aca="false">-AB30</f>
        <v>-1090.22222222222</v>
      </c>
    </row>
    <row r="31" customFormat="false" ht="15" hidden="false" customHeight="false" outlineLevel="0" collapsed="false">
      <c r="W31" s="4" t="n">
        <v>2</v>
      </c>
      <c r="X31" s="6" t="n">
        <v>1249</v>
      </c>
      <c r="Y31" s="6" t="n">
        <f aca="false">-X31</f>
        <v>-1249</v>
      </c>
      <c r="Z31" s="6" t="n">
        <v>1202.83333333333</v>
      </c>
      <c r="AA31" s="6" t="n">
        <f aca="false">-Z31</f>
        <v>-1202.83333333333</v>
      </c>
      <c r="AB31" s="6" t="n">
        <v>1090.22222222222</v>
      </c>
      <c r="AC31" s="2" t="n">
        <f aca="false">-AB31</f>
        <v>-1090.22222222222</v>
      </c>
      <c r="AE31" s="5" t="s">
        <v>16</v>
      </c>
    </row>
    <row r="32" customFormat="false" ht="15" hidden="false" customHeight="false" outlineLevel="0" collapsed="false">
      <c r="W32" s="4" t="n">
        <v>3</v>
      </c>
      <c r="X32" s="6" t="n">
        <v>1249</v>
      </c>
      <c r="Y32" s="6" t="n">
        <f aca="false">-X32</f>
        <v>-1249</v>
      </c>
      <c r="Z32" s="6" t="n">
        <v>1202.83333333333</v>
      </c>
      <c r="AA32" s="6" t="n">
        <f aca="false">-Z32</f>
        <v>-1202.83333333333</v>
      </c>
      <c r="AB32" s="6" t="n">
        <v>1090.22222222222</v>
      </c>
      <c r="AC32" s="2" t="n">
        <f aca="false">-AB32</f>
        <v>-1090.22222222222</v>
      </c>
    </row>
    <row r="33" customFormat="false" ht="15" hidden="false" customHeight="false" outlineLevel="0" collapsed="false">
      <c r="W33" s="4" t="n">
        <v>4</v>
      </c>
      <c r="X33" s="6" t="n">
        <v>1249</v>
      </c>
      <c r="Y33" s="6" t="n">
        <f aca="false">-X33</f>
        <v>-1249</v>
      </c>
      <c r="Z33" s="6" t="n">
        <v>1202.83333333333</v>
      </c>
      <c r="AA33" s="6" t="n">
        <f aca="false">-Z33</f>
        <v>-1202.83333333333</v>
      </c>
      <c r="AB33" s="6" t="n">
        <v>1090.22222222222</v>
      </c>
      <c r="AC33" s="2" t="n">
        <f aca="false">-AB33</f>
        <v>-1090.22222222222</v>
      </c>
    </row>
    <row r="34" customFormat="false" ht="15" hidden="false" customHeight="false" outlineLevel="0" collapsed="false">
      <c r="W34" s="4" t="n">
        <v>5</v>
      </c>
      <c r="X34" s="6" t="n">
        <v>1249</v>
      </c>
      <c r="Y34" s="6" t="n">
        <f aca="false">-X34</f>
        <v>-1249</v>
      </c>
      <c r="Z34" s="6" t="n">
        <v>1202.83333333333</v>
      </c>
      <c r="AA34" s="6" t="n">
        <f aca="false">-Z34</f>
        <v>-1202.83333333333</v>
      </c>
      <c r="AB34" s="6" t="n">
        <v>1090.22222222222</v>
      </c>
      <c r="AC34" s="2" t="n">
        <f aca="false">-AB34</f>
        <v>-1090.22222222222</v>
      </c>
    </row>
    <row r="35" customFormat="false" ht="15" hidden="false" customHeight="false" outlineLevel="0" collapsed="false">
      <c r="W35" s="4" t="n">
        <v>6</v>
      </c>
      <c r="X35" s="6" t="n">
        <v>1249</v>
      </c>
      <c r="Y35" s="6" t="n">
        <f aca="false">-X35</f>
        <v>-1249</v>
      </c>
      <c r="Z35" s="6" t="n">
        <v>1202.83333333333</v>
      </c>
      <c r="AA35" s="6" t="n">
        <f aca="false">-Z35</f>
        <v>-1202.83333333333</v>
      </c>
      <c r="AB35" s="6" t="n">
        <v>1090.22222222222</v>
      </c>
      <c r="AC35" s="2" t="n">
        <f aca="false">-AB35</f>
        <v>-1090.22222222222</v>
      </c>
    </row>
    <row r="36" customFormat="false" ht="15" hidden="false" customHeight="false" outlineLevel="0" collapsed="false">
      <c r="W36" s="4" t="n">
        <v>7</v>
      </c>
      <c r="X36" s="6" t="n">
        <v>1249</v>
      </c>
      <c r="Y36" s="6" t="n">
        <f aca="false">-X36</f>
        <v>-1249</v>
      </c>
      <c r="Z36" s="6" t="n">
        <v>1202.83333333333</v>
      </c>
      <c r="AA36" s="6" t="n">
        <f aca="false">-Z36</f>
        <v>-1202.83333333333</v>
      </c>
      <c r="AB36" s="6" t="n">
        <v>1090.22222222222</v>
      </c>
      <c r="AC36" s="2" t="n">
        <f aca="false">-AB36</f>
        <v>-1090.22222222222</v>
      </c>
    </row>
    <row r="37" customFormat="false" ht="15" hidden="false" customHeight="false" outlineLevel="0" collapsed="false">
      <c r="W37" s="4" t="n">
        <v>8</v>
      </c>
      <c r="X37" s="6" t="n">
        <v>1249</v>
      </c>
      <c r="Y37" s="6" t="n">
        <f aca="false">-X37</f>
        <v>-1249</v>
      </c>
      <c r="Z37" s="6" t="n">
        <v>1202.83333333333</v>
      </c>
      <c r="AA37" s="6" t="n">
        <f aca="false">-Z37</f>
        <v>-1202.83333333333</v>
      </c>
      <c r="AB37" s="6" t="n">
        <v>1090.22222222222</v>
      </c>
      <c r="AC37" s="2" t="n">
        <f aca="false">-AB37</f>
        <v>-1090.22222222222</v>
      </c>
    </row>
    <row r="38" customFormat="false" ht="15" hidden="false" customHeight="false" outlineLevel="0" collapsed="false">
      <c r="W38" s="4" t="n">
        <v>9</v>
      </c>
      <c r="X38" s="6" t="n">
        <v>1249</v>
      </c>
      <c r="Y38" s="6" t="n">
        <f aca="false">-X38</f>
        <v>-1249</v>
      </c>
      <c r="Z38" s="6" t="n">
        <v>1202.83333333333</v>
      </c>
      <c r="AA38" s="6" t="n">
        <f aca="false">-Z38</f>
        <v>-1202.83333333333</v>
      </c>
      <c r="AB38" s="6" t="n">
        <v>1090.22222222222</v>
      </c>
      <c r="AC38" s="2" t="n">
        <f aca="false">-AB38</f>
        <v>-1090.22222222222</v>
      </c>
    </row>
    <row r="39" customFormat="false" ht="15" hidden="false" customHeight="false" outlineLevel="0" collapsed="false">
      <c r="W39" s="4" t="n">
        <v>10</v>
      </c>
      <c r="X39" s="6" t="n">
        <v>1249</v>
      </c>
      <c r="Y39" s="6" t="n">
        <f aca="false">-X39</f>
        <v>-1249</v>
      </c>
      <c r="Z39" s="6" t="n">
        <v>1202.83333333333</v>
      </c>
      <c r="AA39" s="6" t="n">
        <f aca="false">-Z39</f>
        <v>-1202.83333333333</v>
      </c>
      <c r="AB39" s="6" t="n">
        <v>1090.22222222222</v>
      </c>
      <c r="AC39" s="2" t="n">
        <f aca="false">-AB39</f>
        <v>-1090.22222222222</v>
      </c>
    </row>
    <row r="40" customFormat="false" ht="15" hidden="false" customHeight="false" outlineLevel="0" collapsed="false">
      <c r="W40" s="4" t="n">
        <v>11</v>
      </c>
      <c r="X40" s="6" t="n">
        <v>1249</v>
      </c>
      <c r="Y40" s="6" t="n">
        <f aca="false">-X40</f>
        <v>-1249</v>
      </c>
      <c r="Z40" s="6" t="n">
        <v>1202.83333333333</v>
      </c>
      <c r="AA40" s="6" t="n">
        <f aca="false">-Z40</f>
        <v>-1202.83333333333</v>
      </c>
      <c r="AB40" s="6" t="n">
        <v>1090.22222222222</v>
      </c>
      <c r="AC40" s="2" t="n">
        <f aca="false">-AB40</f>
        <v>-1090.22222222222</v>
      </c>
    </row>
    <row r="41" customFormat="false" ht="15" hidden="false" customHeight="false" outlineLevel="0" collapsed="false">
      <c r="W41" s="4" t="n">
        <v>12</v>
      </c>
      <c r="X41" s="6" t="n">
        <v>1249</v>
      </c>
      <c r="Y41" s="6" t="n">
        <f aca="false">-X41</f>
        <v>-1249</v>
      </c>
      <c r="Z41" s="6" t="n">
        <v>1202.83333333333</v>
      </c>
      <c r="AA41" s="6" t="n">
        <f aca="false">-Z41</f>
        <v>-1202.83333333333</v>
      </c>
      <c r="AB41" s="6" t="n">
        <v>1090.22222222222</v>
      </c>
      <c r="AC41" s="2" t="n">
        <f aca="false">-AB41</f>
        <v>-1090.22222222222</v>
      </c>
    </row>
    <row r="42" customFormat="false" ht="15" hidden="false" customHeight="false" outlineLevel="0" collapsed="false">
      <c r="W42" s="4" t="n">
        <v>13</v>
      </c>
      <c r="X42" s="6" t="n">
        <v>1249</v>
      </c>
      <c r="Y42" s="6" t="n">
        <f aca="false">-X42</f>
        <v>-1249</v>
      </c>
      <c r="Z42" s="6" t="n">
        <v>1202.83333333333</v>
      </c>
      <c r="AA42" s="6" t="n">
        <f aca="false">-Z42</f>
        <v>-1202.83333333333</v>
      </c>
      <c r="AB42" s="6" t="n">
        <v>1090.22222222222</v>
      </c>
      <c r="AC42" s="2" t="n">
        <f aca="false">-AB42</f>
        <v>-1090.22222222222</v>
      </c>
    </row>
    <row r="43" customFormat="false" ht="15" hidden="false" customHeight="false" outlineLevel="0" collapsed="false">
      <c r="W43" s="4" t="n">
        <v>14</v>
      </c>
      <c r="X43" s="6" t="n">
        <v>1249</v>
      </c>
      <c r="Y43" s="6" t="n">
        <f aca="false">-X43</f>
        <v>-1249</v>
      </c>
      <c r="Z43" s="6" t="n">
        <v>1202.83333333333</v>
      </c>
      <c r="AA43" s="6" t="n">
        <f aca="false">-Z43</f>
        <v>-1202.83333333333</v>
      </c>
      <c r="AB43" s="6" t="n">
        <v>1090.22222222222</v>
      </c>
      <c r="AC43" s="2" t="n">
        <f aca="false">-AB43</f>
        <v>-1090.22222222222</v>
      </c>
    </row>
    <row r="44" customFormat="false" ht="15" hidden="false" customHeight="false" outlineLevel="0" collapsed="false">
      <c r="W44" s="4" t="n">
        <v>15</v>
      </c>
      <c r="X44" s="6" t="n">
        <v>1249</v>
      </c>
      <c r="Y44" s="6" t="n">
        <f aca="false">-X44</f>
        <v>-1249</v>
      </c>
      <c r="Z44" s="6" t="n">
        <v>1202.83333333333</v>
      </c>
      <c r="AA44" s="6" t="n">
        <f aca="false">-Z44</f>
        <v>-1202.83333333333</v>
      </c>
      <c r="AB44" s="6" t="n">
        <v>1090.22222222222</v>
      </c>
      <c r="AC44" s="2" t="n">
        <f aca="false">-AB44</f>
        <v>-1090.22222222222</v>
      </c>
    </row>
    <row r="45" customFormat="false" ht="15" hidden="false" customHeight="false" outlineLevel="0" collapsed="false">
      <c r="W45" s="4" t="n">
        <v>16</v>
      </c>
      <c r="X45" s="6" t="n">
        <v>1249</v>
      </c>
      <c r="Y45" s="6" t="n">
        <f aca="false">-X45</f>
        <v>-1249</v>
      </c>
      <c r="Z45" s="6" t="n">
        <v>1202.83333333333</v>
      </c>
      <c r="AA45" s="6" t="n">
        <f aca="false">-Z45</f>
        <v>-1202.83333333333</v>
      </c>
      <c r="AB45" s="6" t="n">
        <v>1090.22222222222</v>
      </c>
      <c r="AC45" s="2" t="n">
        <f aca="false">-AB45</f>
        <v>-1090.22222222222</v>
      </c>
    </row>
    <row r="46" customFormat="false" ht="15" hidden="false" customHeight="false" outlineLevel="0" collapsed="false">
      <c r="W46" s="4" t="n">
        <v>17</v>
      </c>
      <c r="X46" s="6" t="n">
        <v>1249</v>
      </c>
      <c r="Y46" s="6" t="n">
        <f aca="false">-X46</f>
        <v>-1249</v>
      </c>
      <c r="Z46" s="6" t="n">
        <v>1202.83333333333</v>
      </c>
      <c r="AA46" s="6" t="n">
        <f aca="false">-Z46</f>
        <v>-1202.83333333333</v>
      </c>
      <c r="AB46" s="6" t="n">
        <v>1090.22222222222</v>
      </c>
      <c r="AC46" s="2" t="n">
        <f aca="false">-AB46</f>
        <v>-1090.22222222222</v>
      </c>
    </row>
    <row r="47" customFormat="false" ht="15" hidden="false" customHeight="false" outlineLevel="0" collapsed="false">
      <c r="W47" s="4" t="n">
        <v>18</v>
      </c>
      <c r="X47" s="6" t="n">
        <v>1249</v>
      </c>
      <c r="Y47" s="6" t="n">
        <f aca="false">-X47</f>
        <v>-1249</v>
      </c>
      <c r="Z47" s="6" t="n">
        <v>1202.83333333333</v>
      </c>
      <c r="AA47" s="6" t="n">
        <f aca="false">-Z47</f>
        <v>-1202.83333333333</v>
      </c>
      <c r="AB47" s="6" t="n">
        <v>1090.22222222222</v>
      </c>
      <c r="AC47" s="2" t="n">
        <f aca="false">-AB47</f>
        <v>-1090.22222222222</v>
      </c>
    </row>
    <row r="48" customFormat="false" ht="15" hidden="false" customHeight="false" outlineLevel="0" collapsed="false">
      <c r="W48" s="4" t="n">
        <v>19</v>
      </c>
      <c r="X48" s="6" t="n">
        <v>1249</v>
      </c>
      <c r="Y48" s="6" t="n">
        <f aca="false">-X48</f>
        <v>-1249</v>
      </c>
      <c r="Z48" s="6" t="n">
        <v>1202.83333333333</v>
      </c>
      <c r="AA48" s="6" t="n">
        <f aca="false">-Z48</f>
        <v>-1202.83333333333</v>
      </c>
      <c r="AB48" s="6" t="n">
        <v>1090.22222222222</v>
      </c>
      <c r="AC48" s="2" t="n">
        <f aca="false">-AB48</f>
        <v>-1090.22222222222</v>
      </c>
    </row>
    <row r="49" customFormat="false" ht="15" hidden="false" customHeight="false" outlineLevel="0" collapsed="false">
      <c r="W49" s="4" t="n">
        <v>20</v>
      </c>
      <c r="X49" s="6" t="n">
        <v>1249</v>
      </c>
      <c r="Y49" s="6" t="n">
        <f aca="false">-X49</f>
        <v>-1249</v>
      </c>
      <c r="Z49" s="6" t="n">
        <v>1202.83333333333</v>
      </c>
      <c r="AA49" s="6" t="n">
        <f aca="false">-Z49</f>
        <v>-1202.83333333333</v>
      </c>
      <c r="AB49" s="6" t="n">
        <v>1090.22222222222</v>
      </c>
      <c r="AC49" s="2" t="n">
        <f aca="false">-AB49</f>
        <v>-1090.22222222222</v>
      </c>
    </row>
    <row r="50" customFormat="false" ht="15" hidden="false" customHeight="false" outlineLevel="0" collapsed="false">
      <c r="W50" s="4" t="n">
        <v>21</v>
      </c>
      <c r="X50" s="6" t="n">
        <v>1249</v>
      </c>
      <c r="Y50" s="6" t="n">
        <f aca="false">-X50</f>
        <v>-1249</v>
      </c>
      <c r="Z50" s="6" t="n">
        <v>1202.83333333333</v>
      </c>
      <c r="AA50" s="6" t="n">
        <f aca="false">-Z50</f>
        <v>-1202.83333333333</v>
      </c>
      <c r="AB50" s="6" t="n">
        <v>1090.22222222222</v>
      </c>
      <c r="AC50" s="2" t="n">
        <f aca="false">-AB50</f>
        <v>-1090.22222222222</v>
      </c>
    </row>
    <row r="51" customFormat="false" ht="15" hidden="false" customHeight="false" outlineLevel="0" collapsed="false">
      <c r="W51" s="4" t="n">
        <v>22</v>
      </c>
      <c r="X51" s="6" t="n">
        <v>1249</v>
      </c>
      <c r="Y51" s="6" t="n">
        <f aca="false">-X51</f>
        <v>-1249</v>
      </c>
      <c r="Z51" s="6" t="n">
        <v>1202.83333333333</v>
      </c>
      <c r="AA51" s="6" t="n">
        <f aca="false">-Z51</f>
        <v>-1202.83333333333</v>
      </c>
      <c r="AB51" s="6" t="n">
        <v>1090.22222222222</v>
      </c>
      <c r="AC51" s="2" t="n">
        <f aca="false">-AB51</f>
        <v>-1090.22222222222</v>
      </c>
    </row>
    <row r="52" customFormat="false" ht="15" hidden="false" customHeight="false" outlineLevel="0" collapsed="false">
      <c r="W52" s="4" t="n">
        <v>23</v>
      </c>
      <c r="X52" s="6" t="n">
        <v>1249</v>
      </c>
      <c r="Y52" s="6" t="n">
        <f aca="false">-X52</f>
        <v>-1249</v>
      </c>
      <c r="Z52" s="6" t="n">
        <v>1202.83333333333</v>
      </c>
      <c r="AA52" s="6" t="n">
        <f aca="false">-Z52</f>
        <v>-1202.83333333333</v>
      </c>
      <c r="AB52" s="6" t="n">
        <v>1090.22222222222</v>
      </c>
      <c r="AC52" s="2" t="n">
        <f aca="false">-AB52</f>
        <v>-1090.22222222222</v>
      </c>
    </row>
    <row r="53" customFormat="false" ht="15" hidden="false" customHeight="false" outlineLevel="0" collapsed="false">
      <c r="W53" s="4" t="n">
        <v>24</v>
      </c>
      <c r="X53" s="6" t="n">
        <v>1249</v>
      </c>
      <c r="Y53" s="6" t="n">
        <f aca="false">-X53</f>
        <v>-1249</v>
      </c>
      <c r="Z53" s="6" t="n">
        <v>1202.83333333333</v>
      </c>
      <c r="AA53" s="6" t="n">
        <f aca="false">-Z53</f>
        <v>-1202.83333333333</v>
      </c>
      <c r="AB53" s="6" t="n">
        <v>1090.22222222222</v>
      </c>
      <c r="AC53" s="2" t="n">
        <f aca="false">-AB53</f>
        <v>-1090.22222222222</v>
      </c>
    </row>
  </sheetData>
  <mergeCells count="7">
    <mergeCell ref="A1:H1"/>
    <mergeCell ref="U1:AB1"/>
    <mergeCell ref="A27:C27"/>
    <mergeCell ref="U27:W27"/>
    <mergeCell ref="A28:C28"/>
    <mergeCell ref="U28:W28"/>
    <mergeCell ref="U29:W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2"/>
  <sheetViews>
    <sheetView showFormulas="false" showGridLines="tru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L2" activeCellId="0" sqref="L2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1.71"/>
    <col collapsed="false" customWidth="true" hidden="false" outlineLevel="0" max="3" min="3" style="1" width="10.57"/>
    <col collapsed="false" customWidth="true" hidden="false" outlineLevel="0" max="5" min="5" style="1" width="15.14"/>
    <col collapsed="false" customWidth="true" hidden="false" outlineLevel="0" max="9" min="9" style="7" width="9.14"/>
  </cols>
  <sheetData>
    <row r="1" customFormat="false" ht="15" hidden="false" customHeight="false" outlineLevel="0" collapsed="false">
      <c r="B1" s="4" t="s">
        <v>27</v>
      </c>
      <c r="C1" s="4" t="s">
        <v>28</v>
      </c>
      <c r="D1" s="4" t="s">
        <v>29</v>
      </c>
      <c r="E1" s="4" t="s">
        <v>33</v>
      </c>
      <c r="F1" s="4" t="s">
        <v>30</v>
      </c>
      <c r="G1" s="4" t="s">
        <v>31</v>
      </c>
      <c r="H1" s="4" t="s">
        <v>32</v>
      </c>
      <c r="I1" s="4" t="s">
        <v>37</v>
      </c>
      <c r="J1" s="4" t="s">
        <v>38</v>
      </c>
      <c r="K1" s="19" t="s">
        <v>114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customFormat="false" ht="15" hidden="false" customHeight="false" outlineLevel="0" collapsed="false">
      <c r="B2" s="4" t="n">
        <v>1</v>
      </c>
      <c r="C2" s="4" t="n">
        <v>651</v>
      </c>
      <c r="D2" s="4" t="n">
        <f aca="false">B2^2</f>
        <v>1</v>
      </c>
      <c r="E2" s="4" t="n">
        <f aca="false">C2^2</f>
        <v>423801</v>
      </c>
      <c r="F2" s="4" t="n">
        <f aca="false">B2*C2</f>
        <v>651</v>
      </c>
      <c r="G2" s="9" t="n">
        <f aca="false">(D22*C22-B22*F22)/(B21*D22-(B22)^2)</f>
        <v>639.363157894737</v>
      </c>
      <c r="H2" s="4" t="n">
        <f aca="false">(B21*F22-B22*C22)/(B21*D22-(B22)^2)</f>
        <v>-15.3488721804511</v>
      </c>
      <c r="I2" s="11" t="n">
        <f aca="false">(B21*F22-B22*C22)/(SQRT((B21*D22-B22^2)*(B21*E22-C22^2)))</f>
        <v>-0.970680185800522</v>
      </c>
      <c r="J2" s="11" t="n">
        <f aca="false">I2^2</f>
        <v>0.942220023105736</v>
      </c>
      <c r="K2" s="48" t="n">
        <f aca="false">H2*21+G2</f>
        <v>317.036842105263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customFormat="false" ht="15" hidden="false" customHeight="false" outlineLevel="0" collapsed="false">
      <c r="B3" s="4" t="n">
        <v>2</v>
      </c>
      <c r="C3" s="4" t="n">
        <v>632</v>
      </c>
      <c r="D3" s="4" t="n">
        <f aca="false">B3^2</f>
        <v>4</v>
      </c>
      <c r="E3" s="4" t="n">
        <f aca="false">C3^2</f>
        <v>399424</v>
      </c>
      <c r="F3" s="4" t="n">
        <f aca="false">B3*C3</f>
        <v>1264</v>
      </c>
      <c r="G3" s="4"/>
      <c r="H3" s="4"/>
    </row>
    <row r="4" customFormat="false" ht="15" hidden="false" customHeight="false" outlineLevel="0" collapsed="false">
      <c r="B4" s="4" t="n">
        <v>3</v>
      </c>
      <c r="C4" s="4" t="n">
        <v>580</v>
      </c>
      <c r="D4" s="4" t="n">
        <f aca="false">B4^2</f>
        <v>9</v>
      </c>
      <c r="E4" s="4" t="n">
        <f aca="false">C4^2</f>
        <v>336400</v>
      </c>
      <c r="F4" s="4" t="n">
        <f aca="false">B4*C4</f>
        <v>1740</v>
      </c>
      <c r="G4" s="4"/>
      <c r="H4" s="4"/>
    </row>
    <row r="5" customFormat="false" ht="15" hidden="false" customHeight="false" outlineLevel="0" collapsed="false">
      <c r="B5" s="4" t="n">
        <v>4</v>
      </c>
      <c r="C5" s="4" t="n">
        <v>605</v>
      </c>
      <c r="D5" s="4" t="n">
        <f aca="false">B5^2</f>
        <v>16</v>
      </c>
      <c r="E5" s="4" t="n">
        <f aca="false">C5^2</f>
        <v>366025</v>
      </c>
      <c r="F5" s="4" t="n">
        <f aca="false">B5*C5</f>
        <v>2420</v>
      </c>
      <c r="G5" s="4"/>
      <c r="H5" s="4"/>
    </row>
    <row r="6" customFormat="false" ht="15" hidden="false" customHeight="false" outlineLevel="0" collapsed="false">
      <c r="B6" s="4" t="n">
        <v>5</v>
      </c>
      <c r="C6" s="4" t="n">
        <v>550</v>
      </c>
      <c r="D6" s="4" t="n">
        <f aca="false">B6^2</f>
        <v>25</v>
      </c>
      <c r="E6" s="4" t="n">
        <f aca="false">C6^2</f>
        <v>302500</v>
      </c>
      <c r="F6" s="4" t="n">
        <f aca="false">B6*C6</f>
        <v>2750</v>
      </c>
      <c r="G6" s="4"/>
      <c r="H6" s="4"/>
    </row>
    <row r="7" customFormat="false" ht="15" hidden="false" customHeight="false" outlineLevel="0" collapsed="false">
      <c r="B7" s="4" t="n">
        <v>6</v>
      </c>
      <c r="C7" s="4" t="n">
        <v>545</v>
      </c>
      <c r="D7" s="4" t="n">
        <f aca="false">B7^2</f>
        <v>36</v>
      </c>
      <c r="E7" s="4" t="n">
        <f aca="false">C7^2</f>
        <v>297025</v>
      </c>
      <c r="F7" s="4" t="n">
        <f aca="false">B7*C7</f>
        <v>3270</v>
      </c>
      <c r="G7" s="4"/>
      <c r="H7" s="4"/>
    </row>
    <row r="8" customFormat="false" ht="15" hidden="false" customHeight="false" outlineLevel="0" collapsed="false">
      <c r="B8" s="4" t="n">
        <v>7</v>
      </c>
      <c r="C8" s="4" t="n">
        <v>532</v>
      </c>
      <c r="D8" s="4" t="n">
        <f aca="false">B8^2</f>
        <v>49</v>
      </c>
      <c r="E8" s="4" t="n">
        <f aca="false">C8^2</f>
        <v>283024</v>
      </c>
      <c r="F8" s="4" t="n">
        <f aca="false">B8*C8</f>
        <v>3724</v>
      </c>
      <c r="G8" s="4"/>
      <c r="H8" s="4"/>
    </row>
    <row r="9" customFormat="false" ht="15" hidden="false" customHeight="false" outlineLevel="0" collapsed="false">
      <c r="B9" s="4" t="n">
        <v>8</v>
      </c>
      <c r="C9" s="4" t="n">
        <v>480</v>
      </c>
      <c r="D9" s="4" t="n">
        <f aca="false">B9^2</f>
        <v>64</v>
      </c>
      <c r="E9" s="4" t="n">
        <f aca="false">C9^2</f>
        <v>230400</v>
      </c>
      <c r="F9" s="4" t="n">
        <f aca="false">B9*C9</f>
        <v>3840</v>
      </c>
      <c r="G9" s="6"/>
      <c r="H9" s="6"/>
    </row>
    <row r="10" customFormat="false" ht="15" hidden="false" customHeight="false" outlineLevel="0" collapsed="false">
      <c r="B10" s="4" t="n">
        <v>9</v>
      </c>
      <c r="C10" s="4" t="n">
        <v>515</v>
      </c>
      <c r="D10" s="4" t="n">
        <f aca="false">B10^2</f>
        <v>81</v>
      </c>
      <c r="E10" s="4" t="n">
        <f aca="false">C10^2</f>
        <v>265225</v>
      </c>
      <c r="F10" s="4" t="n">
        <f aca="false">B10*C10</f>
        <v>4635</v>
      </c>
      <c r="G10" s="6"/>
      <c r="H10" s="6"/>
    </row>
    <row r="11" customFormat="false" ht="15" hidden="false" customHeight="false" outlineLevel="0" collapsed="false">
      <c r="B11" s="4" t="n">
        <v>10</v>
      </c>
      <c r="C11" s="4" t="n">
        <v>472</v>
      </c>
      <c r="D11" s="4" t="n">
        <f aca="false">B11^2</f>
        <v>100</v>
      </c>
      <c r="E11" s="4" t="n">
        <f aca="false">C11^2</f>
        <v>222784</v>
      </c>
      <c r="F11" s="4" t="n">
        <f aca="false">B11*C11</f>
        <v>4720</v>
      </c>
      <c r="G11" s="6"/>
      <c r="H11" s="6"/>
    </row>
    <row r="12" customFormat="false" ht="15" hidden="false" customHeight="false" outlineLevel="0" collapsed="false">
      <c r="B12" s="4" t="n">
        <v>11</v>
      </c>
      <c r="C12" s="4" t="n">
        <v>460</v>
      </c>
      <c r="D12" s="4" t="n">
        <f aca="false">B12^2</f>
        <v>121</v>
      </c>
      <c r="E12" s="4" t="n">
        <f aca="false">C12^2</f>
        <v>211600</v>
      </c>
      <c r="F12" s="4" t="n">
        <f aca="false">B12*C12</f>
        <v>5060</v>
      </c>
      <c r="G12" s="6"/>
      <c r="H12" s="6"/>
    </row>
    <row r="13" customFormat="false" ht="15" hidden="false" customHeight="false" outlineLevel="0" collapsed="false">
      <c r="B13" s="4" t="n">
        <v>12</v>
      </c>
      <c r="C13" s="4" t="n">
        <v>433</v>
      </c>
      <c r="D13" s="4" t="n">
        <f aca="false">B13^2</f>
        <v>144</v>
      </c>
      <c r="E13" s="4" t="n">
        <f aca="false">C13^2</f>
        <v>187489</v>
      </c>
      <c r="F13" s="4" t="n">
        <f aca="false">B13*C13</f>
        <v>5196</v>
      </c>
      <c r="G13" s="6"/>
      <c r="H13" s="6"/>
    </row>
    <row r="14" customFormat="false" ht="15" hidden="false" customHeight="false" outlineLevel="0" collapsed="false">
      <c r="B14" s="4" t="n">
        <v>13</v>
      </c>
      <c r="C14" s="4" t="n">
        <v>400</v>
      </c>
      <c r="D14" s="4" t="n">
        <f aca="false">B14^2</f>
        <v>169</v>
      </c>
      <c r="E14" s="4" t="n">
        <f aca="false">C14^2</f>
        <v>160000</v>
      </c>
      <c r="F14" s="4" t="n">
        <f aca="false">B14*C14</f>
        <v>5200</v>
      </c>
      <c r="G14" s="6"/>
      <c r="H14" s="6"/>
    </row>
    <row r="15" customFormat="false" ht="15" hidden="false" customHeight="false" outlineLevel="0" collapsed="false">
      <c r="B15" s="4" t="n">
        <v>14</v>
      </c>
      <c r="C15" s="4" t="n">
        <v>426</v>
      </c>
      <c r="D15" s="4" t="n">
        <f aca="false">B15^2</f>
        <v>196</v>
      </c>
      <c r="E15" s="4" t="n">
        <f aca="false">C15^2</f>
        <v>181476</v>
      </c>
      <c r="F15" s="4" t="n">
        <f aca="false">B15*C15</f>
        <v>5964</v>
      </c>
      <c r="G15" s="6"/>
      <c r="H15" s="6"/>
    </row>
    <row r="16" customFormat="false" ht="15" hidden="false" customHeight="false" outlineLevel="0" collapsed="false">
      <c r="B16" s="4" t="n">
        <v>15</v>
      </c>
      <c r="C16" s="4" t="n">
        <v>420</v>
      </c>
      <c r="D16" s="4" t="n">
        <f aca="false">B16^2</f>
        <v>225</v>
      </c>
      <c r="E16" s="4" t="n">
        <f aca="false">C16^2</f>
        <v>176400</v>
      </c>
      <c r="F16" s="4" t="n">
        <f aca="false">B16*C16</f>
        <v>6300</v>
      </c>
      <c r="G16" s="6"/>
      <c r="H16" s="6"/>
    </row>
    <row r="17" customFormat="false" ht="15" hidden="false" customHeight="false" outlineLevel="0" collapsed="false">
      <c r="B17" s="4" t="n">
        <v>16</v>
      </c>
      <c r="C17" s="4" t="n">
        <v>390</v>
      </c>
      <c r="D17" s="4" t="n">
        <f aca="false">B17^2</f>
        <v>256</v>
      </c>
      <c r="E17" s="4" t="n">
        <f aca="false">C17^2</f>
        <v>152100</v>
      </c>
      <c r="F17" s="4" t="n">
        <f aca="false">B17*C17</f>
        <v>6240</v>
      </c>
      <c r="G17" s="6"/>
      <c r="H17" s="6"/>
    </row>
    <row r="18" customFormat="false" ht="15" hidden="false" customHeight="false" outlineLevel="0" collapsed="false">
      <c r="B18" s="4" t="n">
        <v>17</v>
      </c>
      <c r="C18" s="4" t="n">
        <v>350</v>
      </c>
      <c r="D18" s="4" t="n">
        <f aca="false">B18^2</f>
        <v>289</v>
      </c>
      <c r="E18" s="4" t="n">
        <f aca="false">C18^2</f>
        <v>122500</v>
      </c>
      <c r="F18" s="4" t="n">
        <f aca="false">B18*C18</f>
        <v>5950</v>
      </c>
      <c r="G18" s="6"/>
      <c r="H18" s="6"/>
    </row>
    <row r="19" customFormat="false" ht="15" hidden="false" customHeight="false" outlineLevel="0" collapsed="false">
      <c r="B19" s="4" t="n">
        <v>18</v>
      </c>
      <c r="C19" s="4" t="n">
        <v>392</v>
      </c>
      <c r="D19" s="4" t="n">
        <f aca="false">B19^2</f>
        <v>324</v>
      </c>
      <c r="E19" s="4" t="n">
        <f aca="false">C19^2</f>
        <v>153664</v>
      </c>
      <c r="F19" s="4" t="n">
        <f aca="false">B19*C19</f>
        <v>7056</v>
      </c>
      <c r="G19" s="6"/>
      <c r="H19" s="6"/>
    </row>
    <row r="20" customFormat="false" ht="15" hidden="false" customHeight="false" outlineLevel="0" collapsed="false">
      <c r="B20" s="4" t="n">
        <v>19</v>
      </c>
      <c r="C20" s="4" t="n">
        <v>385</v>
      </c>
      <c r="D20" s="4" t="n">
        <f aca="false">B20^2</f>
        <v>361</v>
      </c>
      <c r="E20" s="4" t="n">
        <f aca="false">C20^2</f>
        <v>148225</v>
      </c>
      <c r="F20" s="4" t="n">
        <f aca="false">B20*C20</f>
        <v>7315</v>
      </c>
      <c r="G20" s="6"/>
      <c r="H20" s="6"/>
    </row>
    <row r="21" customFormat="false" ht="15" hidden="false" customHeight="false" outlineLevel="0" collapsed="false">
      <c r="B21" s="4" t="n">
        <v>20</v>
      </c>
      <c r="C21" s="4" t="n">
        <v>346</v>
      </c>
      <c r="D21" s="4" t="n">
        <f aca="false">B21^2</f>
        <v>400</v>
      </c>
      <c r="E21" s="4" t="n">
        <f aca="false">C21^2</f>
        <v>119716</v>
      </c>
      <c r="F21" s="4" t="n">
        <f aca="false">B21*C21</f>
        <v>6920</v>
      </c>
      <c r="G21" s="6"/>
      <c r="H21" s="6"/>
    </row>
    <row r="22" customFormat="false" ht="15" hidden="false" customHeight="false" outlineLevel="0" collapsed="false">
      <c r="A22" s="4" t="s">
        <v>115</v>
      </c>
      <c r="B22" s="4" t="n">
        <f aca="false">SUM(B2:B21)</f>
        <v>210</v>
      </c>
      <c r="C22" s="4" t="n">
        <f aca="false">SUM(C2:C21)</f>
        <v>9564</v>
      </c>
      <c r="D22" s="4" t="n">
        <f aca="false">SUM(D2:D21)</f>
        <v>2870</v>
      </c>
      <c r="E22" s="18" t="n">
        <f aca="false">SUM(E2:E21)</f>
        <v>4739778</v>
      </c>
      <c r="F22" s="4" t="n">
        <f aca="false">SUM(F2:F21)</f>
        <v>90215</v>
      </c>
      <c r="G22" s="4"/>
      <c r="H22" s="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8" activeCellId="0" sqref="C28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8.29"/>
    <col collapsed="false" customWidth="true" hidden="false" outlineLevel="0" max="3" min="3" style="1" width="11.14"/>
    <col collapsed="false" customWidth="true" hidden="false" outlineLevel="0" max="4" min="4" style="1" width="17.15"/>
    <col collapsed="false" customWidth="true" hidden="false" outlineLevel="0" max="5" min="5" style="1" width="13.29"/>
    <col collapsed="false" customWidth="true" hidden="false" outlineLevel="0" max="7" min="7" style="1" width="11.85"/>
  </cols>
  <sheetData>
    <row r="1" customFormat="false" ht="41.75" hidden="false" customHeight="false" outlineLevel="0" collapsed="false">
      <c r="A1" s="49" t="s">
        <v>1</v>
      </c>
      <c r="B1" s="50" t="s">
        <v>76</v>
      </c>
      <c r="C1" s="49" t="s">
        <v>116</v>
      </c>
      <c r="D1" s="49" t="s">
        <v>117</v>
      </c>
      <c r="E1" s="50" t="s">
        <v>118</v>
      </c>
      <c r="F1" s="49" t="s">
        <v>4</v>
      </c>
      <c r="G1" s="50" t="s">
        <v>119</v>
      </c>
      <c r="H1" s="51"/>
      <c r="I1" s="52"/>
      <c r="J1" s="52"/>
      <c r="K1" s="52"/>
      <c r="L1" s="52"/>
      <c r="M1" s="52"/>
      <c r="N1" s="52"/>
    </row>
    <row r="2" customFormat="false" ht="21.6" hidden="false" customHeight="false" outlineLevel="0" collapsed="false">
      <c r="A2" s="49" t="n">
        <v>1</v>
      </c>
      <c r="B2" s="49" t="n">
        <v>3973</v>
      </c>
      <c r="C2" s="49"/>
      <c r="D2" s="49"/>
      <c r="E2" s="49"/>
      <c r="F2" s="49"/>
      <c r="G2" s="49"/>
      <c r="H2" s="51"/>
      <c r="I2" s="52"/>
      <c r="J2" s="52"/>
      <c r="K2" s="52"/>
      <c r="L2" s="52"/>
      <c r="M2" s="52"/>
      <c r="N2" s="52"/>
    </row>
    <row r="3" customFormat="false" ht="21.6" hidden="false" customHeight="false" outlineLevel="0" collapsed="false">
      <c r="A3" s="49" t="n">
        <v>2</v>
      </c>
      <c r="B3" s="49" t="n">
        <v>3531</v>
      </c>
      <c r="C3" s="49"/>
      <c r="D3" s="49"/>
      <c r="E3" s="53" t="n">
        <f aca="false">B4</f>
        <v>3523</v>
      </c>
      <c r="F3" s="49"/>
      <c r="G3" s="49"/>
      <c r="H3" s="51"/>
      <c r="I3" s="52"/>
      <c r="J3" s="52"/>
      <c r="K3" s="52"/>
      <c r="L3" s="52"/>
      <c r="M3" s="52"/>
      <c r="N3" s="52"/>
    </row>
    <row r="4" customFormat="false" ht="21.6" hidden="false" customHeight="false" outlineLevel="0" collapsed="false">
      <c r="A4" s="49" t="n">
        <v>3</v>
      </c>
      <c r="B4" s="49" t="n">
        <v>3523</v>
      </c>
      <c r="C4" s="49"/>
      <c r="D4" s="54" t="n">
        <f aca="false">(B4-B2)/2</f>
        <v>-225</v>
      </c>
      <c r="E4" s="55" t="n">
        <f aca="false">B4+D4</f>
        <v>3298</v>
      </c>
      <c r="F4" s="49"/>
      <c r="G4" s="49"/>
      <c r="H4" s="51"/>
      <c r="I4" s="52"/>
      <c r="J4" s="52"/>
      <c r="K4" s="52"/>
      <c r="L4" s="52"/>
      <c r="M4" s="52"/>
      <c r="N4" s="52"/>
    </row>
    <row r="5" customFormat="false" ht="21.6" hidden="false" customHeight="false" outlineLevel="0" collapsed="false">
      <c r="A5" s="49" t="n">
        <v>4</v>
      </c>
      <c r="B5" s="49" t="n">
        <v>3551</v>
      </c>
      <c r="C5" s="56" t="n">
        <f aca="false">E4+$B$29*(B5-E4)</f>
        <v>3475.1</v>
      </c>
      <c r="D5" s="56" t="n">
        <f aca="false">D4+$B$30*((E4-E3)-D4)</f>
        <v>-225</v>
      </c>
      <c r="E5" s="56" t="n">
        <f aca="false">C5+D5</f>
        <v>3250.1</v>
      </c>
      <c r="F5" s="56" t="n">
        <f aca="false">B5-E4</f>
        <v>253</v>
      </c>
      <c r="G5" s="56" t="n">
        <f aca="false">ABS(F5)</f>
        <v>253</v>
      </c>
      <c r="H5" s="51"/>
      <c r="I5" s="52"/>
      <c r="J5" s="52"/>
      <c r="K5" s="52"/>
      <c r="L5" s="52"/>
      <c r="M5" s="52"/>
      <c r="N5" s="52"/>
    </row>
    <row r="6" customFormat="false" ht="21.6" hidden="false" customHeight="false" outlineLevel="0" collapsed="false">
      <c r="A6" s="49" t="n">
        <v>5</v>
      </c>
      <c r="B6" s="49" t="n">
        <v>3524</v>
      </c>
      <c r="C6" s="56" t="n">
        <f aca="false">E5+$B$29*(B6-E5)</f>
        <v>3441.83</v>
      </c>
      <c r="D6" s="56" t="n">
        <f aca="false">D5+$B$30*((E5-E4)-D5)</f>
        <v>-171.87</v>
      </c>
      <c r="E6" s="56" t="n">
        <f aca="false">C6+D6</f>
        <v>3269.96</v>
      </c>
      <c r="F6" s="56" t="n">
        <f aca="false">B6-E5</f>
        <v>273.9</v>
      </c>
      <c r="G6" s="56" t="n">
        <f aca="false">ABS(F6)</f>
        <v>273.9</v>
      </c>
      <c r="H6" s="51"/>
      <c r="I6" s="52"/>
      <c r="J6" s="52"/>
      <c r="K6" s="52"/>
      <c r="L6" s="52"/>
      <c r="M6" s="52"/>
      <c r="N6" s="52"/>
    </row>
    <row r="7" customFormat="false" ht="21.6" hidden="false" customHeight="false" outlineLevel="0" collapsed="false">
      <c r="A7" s="49" t="n">
        <v>6</v>
      </c>
      <c r="B7" s="49" t="n">
        <v>3632</v>
      </c>
      <c r="C7" s="56" t="n">
        <f aca="false">E6+$B$29*(B7-E6)</f>
        <v>3523.388</v>
      </c>
      <c r="D7" s="56" t="n">
        <f aca="false">D6+$B$30*((E6-E5)-D6)</f>
        <v>-114.351</v>
      </c>
      <c r="E7" s="56" t="n">
        <f aca="false">C7+D7</f>
        <v>3409.037</v>
      </c>
      <c r="F7" s="56" t="n">
        <f aca="false">B7-E6</f>
        <v>362.04</v>
      </c>
      <c r="G7" s="56" t="n">
        <f aca="false">ABS(F7)</f>
        <v>362.04</v>
      </c>
      <c r="H7" s="51"/>
      <c r="I7" s="52"/>
      <c r="J7" s="52"/>
      <c r="K7" s="52"/>
      <c r="L7" s="52"/>
      <c r="M7" s="52"/>
      <c r="N7" s="52"/>
    </row>
    <row r="8" customFormat="false" ht="21.6" hidden="false" customHeight="false" outlineLevel="0" collapsed="false">
      <c r="A8" s="49" t="n">
        <v>7</v>
      </c>
      <c r="B8" s="49" t="n">
        <v>3525</v>
      </c>
      <c r="C8" s="56" t="n">
        <f aca="false">E7+$B$29*(B8-E7)</f>
        <v>3490.2111</v>
      </c>
      <c r="D8" s="56" t="n">
        <f aca="false">D7+$B$30*((E7-E6)-D7)</f>
        <v>-38.3226000000001</v>
      </c>
      <c r="E8" s="56" t="n">
        <f aca="false">C8+D8</f>
        <v>3451.8885</v>
      </c>
      <c r="F8" s="56" t="n">
        <f aca="false">B8-E7</f>
        <v>115.963</v>
      </c>
      <c r="G8" s="56" t="n">
        <f aca="false">ABS(F8)</f>
        <v>115.963</v>
      </c>
      <c r="H8" s="51"/>
      <c r="I8" s="52"/>
      <c r="J8" s="52"/>
      <c r="K8" s="52"/>
      <c r="L8" s="52"/>
      <c r="M8" s="52"/>
      <c r="N8" s="52"/>
    </row>
    <row r="9" customFormat="false" ht="21.6" hidden="false" customHeight="false" outlineLevel="0" collapsed="false">
      <c r="A9" s="49" t="n">
        <v>8</v>
      </c>
      <c r="B9" s="49" t="n">
        <v>3620</v>
      </c>
      <c r="C9" s="56" t="n">
        <f aca="false">E8+$B$29*(B9-E8)</f>
        <v>3569.56655</v>
      </c>
      <c r="D9" s="56" t="n">
        <f aca="false">D8+$B$30*((E8-E7)-D8)</f>
        <v>-13.97037</v>
      </c>
      <c r="E9" s="56" t="n">
        <f aca="false">C9+D9</f>
        <v>3555.59618</v>
      </c>
      <c r="F9" s="56" t="n">
        <f aca="false">B9-E8</f>
        <v>168.1115</v>
      </c>
      <c r="G9" s="56" t="n">
        <f aca="false">ABS(F9)</f>
        <v>168.1115</v>
      </c>
      <c r="H9" s="51"/>
      <c r="I9" s="52"/>
      <c r="J9" s="52"/>
      <c r="K9" s="52"/>
      <c r="L9" s="52"/>
      <c r="M9" s="52"/>
      <c r="N9" s="52"/>
    </row>
    <row r="10" customFormat="false" ht="21.6" hidden="false" customHeight="false" outlineLevel="0" collapsed="false">
      <c r="A10" s="49" t="n">
        <v>9</v>
      </c>
      <c r="B10" s="49" t="n">
        <v>3159</v>
      </c>
      <c r="C10" s="56" t="n">
        <f aca="false">E9+$B$29*(B10-E9)</f>
        <v>3277.978854</v>
      </c>
      <c r="D10" s="56" t="n">
        <f aca="false">D9+$B$30*((E9-E8)-D9)</f>
        <v>21.333045</v>
      </c>
      <c r="E10" s="56" t="n">
        <f aca="false">C10+D10</f>
        <v>3299.311899</v>
      </c>
      <c r="F10" s="56" t="n">
        <f aca="false">B10-E9</f>
        <v>-396.59618</v>
      </c>
      <c r="G10" s="56" t="n">
        <f aca="false">ABS(F10)</f>
        <v>396.59618</v>
      </c>
      <c r="H10" s="51"/>
      <c r="I10" s="52"/>
      <c r="J10" s="52"/>
      <c r="K10" s="52"/>
      <c r="L10" s="52"/>
      <c r="M10" s="52"/>
      <c r="N10" s="52"/>
    </row>
    <row r="11" customFormat="false" ht="21.6" hidden="false" customHeight="false" outlineLevel="0" collapsed="false">
      <c r="A11" s="49" t="n">
        <v>10</v>
      </c>
      <c r="B11" s="49" t="n">
        <v>3084</v>
      </c>
      <c r="C11" s="56" t="n">
        <f aca="false">E10+$B$29*(B11-E10)</f>
        <v>3148.5935697</v>
      </c>
      <c r="D11" s="56" t="n">
        <f aca="false">D10+$B$30*((E10-E9)-D10)</f>
        <v>-61.9521528000001</v>
      </c>
      <c r="E11" s="56" t="n">
        <f aca="false">C11+D11</f>
        <v>3086.6414169</v>
      </c>
      <c r="F11" s="56" t="n">
        <f aca="false">B11-E10</f>
        <v>-215.311899</v>
      </c>
      <c r="G11" s="56" t="n">
        <f aca="false">ABS(F11)</f>
        <v>215.311899</v>
      </c>
      <c r="H11" s="51"/>
      <c r="I11" s="52"/>
      <c r="J11" s="52"/>
      <c r="K11" s="52"/>
      <c r="L11" s="52"/>
      <c r="M11" s="52"/>
      <c r="N11" s="52"/>
    </row>
    <row r="12" customFormat="false" ht="21.6" hidden="false" customHeight="false" outlineLevel="0" collapsed="false">
      <c r="A12" s="49" t="n">
        <v>11</v>
      </c>
      <c r="B12" s="49" t="n">
        <v>3204</v>
      </c>
      <c r="C12" s="56" t="n">
        <f aca="false">E11+$B$29*(B12-E11)</f>
        <v>3168.79242507</v>
      </c>
      <c r="D12" s="56" t="n">
        <f aca="false">D11+$B$30*((E11-E10)-D11)</f>
        <v>-107.16765159</v>
      </c>
      <c r="E12" s="56" t="n">
        <f aca="false">C12+D12</f>
        <v>3061.62477348</v>
      </c>
      <c r="F12" s="56" t="n">
        <f aca="false">B12-E11</f>
        <v>117.3585831</v>
      </c>
      <c r="G12" s="56" t="n">
        <f aca="false">ABS(F12)</f>
        <v>117.3585831</v>
      </c>
      <c r="H12" s="51"/>
      <c r="I12" s="52"/>
      <c r="J12" s="52"/>
      <c r="K12" s="52"/>
      <c r="L12" s="52"/>
      <c r="M12" s="52"/>
      <c r="N12" s="52"/>
    </row>
    <row r="13" customFormat="false" ht="21.6" hidden="false" customHeight="false" outlineLevel="0" collapsed="false">
      <c r="A13" s="49" t="n">
        <v>12</v>
      </c>
      <c r="B13" s="49" t="n">
        <v>2826</v>
      </c>
      <c r="C13" s="56" t="n">
        <f aca="false">E12+$B$29*(B13-E12)</f>
        <v>2896.687432044</v>
      </c>
      <c r="D13" s="56" t="n">
        <f aca="false">D12+$B$30*((E12-E11)-D12)</f>
        <v>-82.522349139</v>
      </c>
      <c r="E13" s="56" t="n">
        <f aca="false">C13+D13</f>
        <v>2814.165082905</v>
      </c>
      <c r="F13" s="56" t="n">
        <f aca="false">B13-E12</f>
        <v>-235.62477348</v>
      </c>
      <c r="G13" s="56" t="n">
        <f aca="false">ABS(F13)</f>
        <v>235.62477348</v>
      </c>
      <c r="H13" s="51"/>
      <c r="I13" s="52"/>
      <c r="J13" s="52"/>
      <c r="K13" s="52"/>
      <c r="L13" s="52"/>
      <c r="M13" s="52"/>
      <c r="N13" s="52"/>
    </row>
    <row r="14" customFormat="false" ht="21.6" hidden="false" customHeight="false" outlineLevel="0" collapsed="false">
      <c r="A14" s="49" t="n">
        <v>13</v>
      </c>
      <c r="B14" s="49" t="n">
        <v>3188</v>
      </c>
      <c r="C14" s="56" t="n">
        <f aca="false">E13+$B$29*(B14-E13)</f>
        <v>3075.8495248715</v>
      </c>
      <c r="D14" s="56" t="n">
        <f aca="false">D13+$B$30*((E13-E12)-D13)</f>
        <v>-132.0035515698</v>
      </c>
      <c r="E14" s="56" t="n">
        <f aca="false">C14+D14</f>
        <v>2943.8459733017</v>
      </c>
      <c r="F14" s="56" t="n">
        <f aca="false">B14-E13</f>
        <v>373.834917095</v>
      </c>
      <c r="G14" s="56" t="n">
        <f aca="false">ABS(F14)</f>
        <v>373.834917095</v>
      </c>
      <c r="H14" s="51"/>
      <c r="I14" s="52"/>
      <c r="J14" s="52"/>
      <c r="K14" s="52"/>
      <c r="L14" s="52"/>
      <c r="M14" s="52"/>
      <c r="N14" s="52"/>
    </row>
    <row r="15" customFormat="false" ht="21.6" hidden="false" customHeight="false" outlineLevel="0" collapsed="false">
      <c r="A15" s="49" t="n">
        <v>14</v>
      </c>
      <c r="B15" s="49" t="n">
        <v>2991</v>
      </c>
      <c r="C15" s="56" t="n">
        <f aca="false">E14+$B$29*(B15-E14)</f>
        <v>2976.85379199051</v>
      </c>
      <c r="D15" s="56" t="n">
        <f aca="false">D14+$B$30*((E14-E13)-D14)</f>
        <v>-53.49821897985</v>
      </c>
      <c r="E15" s="56" t="n">
        <f aca="false">C15+D15</f>
        <v>2923.35557301066</v>
      </c>
      <c r="F15" s="56" t="n">
        <f aca="false">B15-E14</f>
        <v>47.1540266983002</v>
      </c>
      <c r="G15" s="56" t="n">
        <f aca="false">ABS(F15)</f>
        <v>47.1540266983002</v>
      </c>
      <c r="H15" s="51"/>
      <c r="I15" s="52"/>
      <c r="J15" s="52"/>
      <c r="K15" s="52"/>
      <c r="L15" s="52"/>
      <c r="M15" s="52"/>
      <c r="N15" s="52"/>
    </row>
    <row r="16" customFormat="false" ht="21.6" hidden="false" customHeight="false" outlineLevel="0" collapsed="false">
      <c r="A16" s="49" t="n">
        <v>15</v>
      </c>
      <c r="B16" s="49" t="n">
        <v>2633</v>
      </c>
      <c r="C16" s="56" t="n">
        <f aca="false">E15+$B$29*(B16-E15)</f>
        <v>2720.1066719032</v>
      </c>
      <c r="D16" s="56" t="n">
        <f aca="false">D15+$B$30*((E15-E14)-D15)</f>
        <v>-43.5958733732071</v>
      </c>
      <c r="E16" s="56" t="n">
        <f aca="false">C16+D16</f>
        <v>2676.51079852999</v>
      </c>
      <c r="F16" s="56" t="n">
        <f aca="false">B16-E15</f>
        <v>-290.35557301066</v>
      </c>
      <c r="G16" s="56" t="n">
        <f aca="false">ABS(F16)</f>
        <v>290.35557301066</v>
      </c>
      <c r="H16" s="51"/>
      <c r="I16" s="52"/>
      <c r="J16" s="52"/>
      <c r="K16" s="52"/>
      <c r="L16" s="52"/>
      <c r="M16" s="52"/>
      <c r="N16" s="52"/>
    </row>
    <row r="17" customFormat="false" ht="21.6" hidden="false" customHeight="false" outlineLevel="0" collapsed="false">
      <c r="A17" s="49" t="n">
        <v>16</v>
      </c>
      <c r="B17" s="49" t="n">
        <v>2792</v>
      </c>
      <c r="C17" s="56" t="n">
        <f aca="false">E16+$B$29*(B17-E16)</f>
        <v>2757.353239559</v>
      </c>
      <c r="D17" s="56" t="n">
        <f aca="false">D16+$B$30*((E16-E15)-D16)</f>
        <v>-104.570543705446</v>
      </c>
      <c r="E17" s="56" t="n">
        <f aca="false">C17+D17</f>
        <v>2652.78269585355</v>
      </c>
      <c r="F17" s="56" t="n">
        <f aca="false">B17-E16</f>
        <v>115.489201470009</v>
      </c>
      <c r="G17" s="56" t="n">
        <f aca="false">ABS(F17)</f>
        <v>115.489201470009</v>
      </c>
      <c r="H17" s="51"/>
      <c r="I17" s="52"/>
      <c r="J17" s="52"/>
      <c r="K17" s="52"/>
      <c r="L17" s="52"/>
      <c r="M17" s="52"/>
      <c r="N17" s="52"/>
    </row>
    <row r="18" customFormat="false" ht="21.6" hidden="false" customHeight="false" outlineLevel="0" collapsed="false">
      <c r="A18" s="49" t="n">
        <v>17</v>
      </c>
      <c r="B18" s="49" t="n">
        <v>2779</v>
      </c>
      <c r="C18" s="56" t="n">
        <f aca="false">E17+$B$29*(B18-E17)</f>
        <v>2741.13480875607</v>
      </c>
      <c r="D18" s="56" t="n">
        <f aca="false">D17+$B$30*((E17-E16)-D17)</f>
        <v>-80.3178113967437</v>
      </c>
      <c r="E18" s="56" t="n">
        <f aca="false">C18+D18</f>
        <v>2660.81699735932</v>
      </c>
      <c r="F18" s="56" t="n">
        <f aca="false">B18-E17</f>
        <v>126.217304146448</v>
      </c>
      <c r="G18" s="56" t="n">
        <f aca="false">ABS(F18)</f>
        <v>126.217304146448</v>
      </c>
      <c r="H18" s="51"/>
      <c r="I18" s="52"/>
      <c r="J18" s="52"/>
      <c r="K18" s="52"/>
      <c r="L18" s="52"/>
      <c r="M18" s="52"/>
      <c r="N18" s="52"/>
    </row>
    <row r="19" customFormat="false" ht="21.6" hidden="false" customHeight="false" outlineLevel="0" collapsed="false">
      <c r="A19" s="49" t="n">
        <v>18</v>
      </c>
      <c r="B19" s="49" t="n">
        <v>2687</v>
      </c>
      <c r="C19" s="56" t="n">
        <f aca="false">E18+$B$29*(B19-E18)</f>
        <v>2679.1450992078</v>
      </c>
      <c r="D19" s="56" t="n">
        <f aca="false">D18+$B$30*((E18-E17)-D18)</f>
        <v>-53.8121775259895</v>
      </c>
      <c r="E19" s="56" t="n">
        <f aca="false">C19+D19</f>
        <v>2625.33292168181</v>
      </c>
      <c r="F19" s="56" t="n">
        <f aca="false">B19-E18</f>
        <v>26.1830026406783</v>
      </c>
      <c r="G19" s="56" t="n">
        <f aca="false">ABS(F19)</f>
        <v>26.1830026406783</v>
      </c>
      <c r="H19" s="51"/>
      <c r="I19" s="52"/>
      <c r="J19" s="52"/>
      <c r="K19" s="52"/>
      <c r="L19" s="52"/>
      <c r="M19" s="52"/>
      <c r="N19" s="52"/>
    </row>
    <row r="20" customFormat="false" ht="21.6" hidden="false" customHeight="false" outlineLevel="0" collapsed="false">
      <c r="A20" s="49" t="n">
        <v>19</v>
      </c>
      <c r="B20" s="49" t="n">
        <v>2457</v>
      </c>
      <c r="C20" s="56" t="n">
        <f aca="false">E19+$B$29*(B20-E19)</f>
        <v>2507.49987650454</v>
      </c>
      <c r="D20" s="56" t="n">
        <f aca="false">D19+$B$30*((E19-E18)-D19)</f>
        <v>-48.3137469714471</v>
      </c>
      <c r="E20" s="56" t="n">
        <f aca="false">C20+D20</f>
        <v>2459.1861295331</v>
      </c>
      <c r="F20" s="56" t="n">
        <f aca="false">B20-E19</f>
        <v>-168.332921681807</v>
      </c>
      <c r="G20" s="56" t="n">
        <f aca="false">ABS(F20)</f>
        <v>168.332921681807</v>
      </c>
      <c r="H20" s="51"/>
      <c r="I20" s="52"/>
      <c r="J20" s="52"/>
      <c r="K20" s="52"/>
      <c r="L20" s="52"/>
      <c r="M20" s="52"/>
      <c r="N20" s="52"/>
    </row>
    <row r="21" customFormat="false" ht="21.6" hidden="false" customHeight="false" outlineLevel="0" collapsed="false">
      <c r="A21" s="49" t="n">
        <v>20</v>
      </c>
      <c r="B21" s="49" t="n">
        <v>2361</v>
      </c>
      <c r="C21" s="56" t="n">
        <f aca="false">E20+$B$29*(B21-E20)</f>
        <v>2390.45583885993</v>
      </c>
      <c r="D21" s="56" t="n">
        <f aca="false">D20+$B$30*((E20-E19)-D20)</f>
        <v>-83.6636605246266</v>
      </c>
      <c r="E21" s="56" t="n">
        <f aca="false">C21+D21</f>
        <v>2306.7921783353</v>
      </c>
      <c r="F21" s="56" t="n">
        <f aca="false">B21-E20</f>
        <v>-98.186129533095</v>
      </c>
      <c r="G21" s="56" t="n">
        <f aca="false">ABS(F21)</f>
        <v>98.186129533095</v>
      </c>
      <c r="H21" s="51"/>
      <c r="I21" s="52"/>
      <c r="J21" s="52"/>
      <c r="K21" s="52"/>
      <c r="L21" s="52"/>
      <c r="M21" s="52"/>
      <c r="N21" s="52"/>
    </row>
    <row r="22" customFormat="false" ht="21.6" hidden="false" customHeight="false" outlineLevel="0" collapsed="false">
      <c r="A22" s="49" t="n">
        <v>21</v>
      </c>
      <c r="B22" s="49" t="n">
        <v>2474</v>
      </c>
      <c r="C22" s="56" t="n">
        <f aca="false">E21+$B$29*(B22-E21)</f>
        <v>2423.83765350059</v>
      </c>
      <c r="D22" s="56" t="n">
        <f aca="false">D21+$B$30*((E21-E20)-D21)</f>
        <v>-104.282747726577</v>
      </c>
      <c r="E22" s="56" t="n">
        <f aca="false">C22+D22</f>
        <v>2319.55490577401</v>
      </c>
      <c r="F22" s="56" t="n">
        <f aca="false">B22-E21</f>
        <v>167.207821664698</v>
      </c>
      <c r="G22" s="56" t="n">
        <f aca="false">ABS(F22)</f>
        <v>167.207821664698</v>
      </c>
      <c r="H22" s="51"/>
      <c r="I22" s="52"/>
      <c r="J22" s="52"/>
      <c r="K22" s="52"/>
      <c r="L22" s="52"/>
      <c r="M22" s="52"/>
      <c r="N22" s="52"/>
    </row>
    <row r="23" customFormat="false" ht="21.6" hidden="false" customHeight="false" outlineLevel="0" collapsed="false">
      <c r="A23" s="49" t="n">
        <v>22</v>
      </c>
      <c r="B23" s="49" t="n">
        <v>2428</v>
      </c>
      <c r="C23" s="56" t="n">
        <f aca="false">E22+$B$29*(B23-E22)</f>
        <v>2395.4664717322</v>
      </c>
      <c r="D23" s="56" t="n">
        <f aca="false">D22+$B$30*((E22-E21)-D22)</f>
        <v>-69.1691051769899</v>
      </c>
      <c r="E23" s="56" t="n">
        <f aca="false">C23+D23</f>
        <v>2326.29736655521</v>
      </c>
      <c r="F23" s="56" t="n">
        <f aca="false">B23-E22</f>
        <v>108.445094225986</v>
      </c>
      <c r="G23" s="56" t="n">
        <f aca="false">ABS(F23)</f>
        <v>108.445094225986</v>
      </c>
      <c r="H23" s="51"/>
      <c r="I23" s="52"/>
      <c r="J23" s="52"/>
      <c r="K23" s="52"/>
      <c r="L23" s="52"/>
      <c r="M23" s="52"/>
      <c r="N23" s="52"/>
    </row>
    <row r="24" customFormat="false" ht="21.6" hidden="false" customHeight="false" outlineLevel="0" collapsed="false">
      <c r="A24" s="49" t="n">
        <v>23</v>
      </c>
      <c r="B24" s="49" t="n">
        <v>1965</v>
      </c>
      <c r="C24" s="56" t="n">
        <f aca="false">E23+$B$29*(B24-E23)</f>
        <v>2073.38920996656</v>
      </c>
      <c r="D24" s="56" t="n">
        <f aca="false">D23+$B$30*((E23-E22)-D23)</f>
        <v>-46.3956353895328</v>
      </c>
      <c r="E24" s="56" t="n">
        <f aca="false">C24+D24</f>
        <v>2026.99357457703</v>
      </c>
      <c r="F24" s="56" t="n">
        <f aca="false">B24-E23</f>
        <v>-361.297366555214</v>
      </c>
      <c r="G24" s="56" t="n">
        <f aca="false">ABS(F24)</f>
        <v>361.297366555214</v>
      </c>
      <c r="H24" s="51"/>
      <c r="I24" s="52"/>
      <c r="J24" s="52"/>
      <c r="K24" s="52"/>
      <c r="L24" s="52"/>
      <c r="M24" s="52"/>
      <c r="N24" s="52"/>
    </row>
    <row r="25" customFormat="false" ht="21.6" hidden="false" customHeight="false" outlineLevel="0" collapsed="false">
      <c r="A25" s="49" t="n">
        <v>24</v>
      </c>
      <c r="B25" s="49" t="n">
        <v>1949</v>
      </c>
      <c r="C25" s="56" t="n">
        <f aca="false">E24+$B$29*(B25-E24)</f>
        <v>1972.39807237311</v>
      </c>
      <c r="D25" s="56" t="n">
        <f aca="false">D24+$B$30*((E24-E23)-D24)</f>
        <v>-122.268082366128</v>
      </c>
      <c r="E25" s="56" t="n">
        <f aca="false">C25+D25</f>
        <v>1850.12999000698</v>
      </c>
      <c r="F25" s="56" t="n">
        <f aca="false">B25-E24</f>
        <v>-77.9935745770317</v>
      </c>
      <c r="G25" s="56" t="n">
        <f aca="false">ABS(F25)</f>
        <v>77.9935745770317</v>
      </c>
      <c r="H25" s="51"/>
      <c r="I25" s="52"/>
      <c r="J25" s="52"/>
      <c r="K25" s="52"/>
      <c r="L25" s="52"/>
      <c r="M25" s="52"/>
      <c r="N25" s="52"/>
    </row>
    <row r="26" customFormat="false" ht="19.5" hidden="false" customHeight="true" outlineLevel="0" collapsed="false">
      <c r="A26" s="49" t="s">
        <v>84</v>
      </c>
      <c r="B26" s="49"/>
      <c r="C26" s="49"/>
      <c r="D26" s="49"/>
      <c r="E26" s="49"/>
      <c r="F26" s="56" t="n">
        <f aca="false">SUM(F5:F25)</f>
        <v>411.206033203313</v>
      </c>
      <c r="G26" s="49"/>
      <c r="H26" s="51"/>
      <c r="I26" s="52"/>
      <c r="J26" s="52"/>
      <c r="K26" s="52"/>
      <c r="L26" s="52"/>
      <c r="M26" s="52"/>
      <c r="N26" s="52"/>
    </row>
    <row r="27" customFormat="false" ht="21.6" hidden="false" customHeight="true" outlineLevel="0" collapsed="false">
      <c r="A27" s="49" t="s">
        <v>25</v>
      </c>
      <c r="B27" s="49"/>
      <c r="C27" s="49"/>
      <c r="D27" s="49"/>
      <c r="E27" s="49"/>
      <c r="F27" s="56" t="n">
        <f aca="false">AVERAGE(G5:G25)</f>
        <v>195.171565184711</v>
      </c>
      <c r="G27" s="49"/>
      <c r="H27" s="51"/>
      <c r="I27" s="52"/>
      <c r="J27" s="52"/>
      <c r="K27" s="52"/>
      <c r="L27" s="52"/>
      <c r="M27" s="52"/>
      <c r="N27" s="52"/>
    </row>
    <row r="28" customFormat="false" ht="15" hidden="false" customHeight="false" outlineLevel="0" collapsed="false">
      <c r="I28" s="7"/>
      <c r="J28" s="7"/>
      <c r="K28" s="7"/>
      <c r="L28" s="7"/>
      <c r="M28" s="7"/>
      <c r="N28" s="7"/>
    </row>
    <row r="29" customFormat="false" ht="15" hidden="false" customHeight="false" outlineLevel="0" collapsed="false">
      <c r="A29" s="4" t="s">
        <v>48</v>
      </c>
      <c r="B29" s="57" t="n">
        <v>0.7</v>
      </c>
    </row>
    <row r="30" customFormat="false" ht="15" hidden="false" customHeight="false" outlineLevel="0" collapsed="false">
      <c r="A30" s="4" t="s">
        <v>49</v>
      </c>
      <c r="B30" s="57" t="n">
        <v>0.3</v>
      </c>
    </row>
    <row r="32" customFormat="false" ht="15" hidden="false" customHeight="false" outlineLevel="0" collapsed="false">
      <c r="A32" s="7"/>
      <c r="B32" s="7"/>
      <c r="C32" s="7"/>
      <c r="D32" s="7"/>
      <c r="E32" s="4" t="s">
        <v>48</v>
      </c>
      <c r="F32" s="57" t="n">
        <v>0.7</v>
      </c>
      <c r="G32" s="4" t="n">
        <v>0.7</v>
      </c>
      <c r="H32" s="4" t="n">
        <v>0.7</v>
      </c>
      <c r="I32" s="4" t="n">
        <v>0.5</v>
      </c>
      <c r="J32" s="4" t="n">
        <v>0.3</v>
      </c>
      <c r="K32" s="7"/>
      <c r="L32" s="7"/>
    </row>
    <row r="33" customFormat="false" ht="15" hidden="false" customHeight="false" outlineLevel="0" collapsed="false">
      <c r="A33" s="7"/>
      <c r="B33" s="7"/>
      <c r="C33" s="7"/>
      <c r="D33" s="7"/>
      <c r="E33" s="4" t="s">
        <v>49</v>
      </c>
      <c r="F33" s="57" t="n">
        <v>0.3</v>
      </c>
      <c r="G33" s="4" t="n">
        <v>0.5</v>
      </c>
      <c r="H33" s="4" t="n">
        <v>0.7</v>
      </c>
      <c r="I33" s="4" t="n">
        <v>0.7</v>
      </c>
      <c r="J33" s="4" t="n">
        <v>0.7</v>
      </c>
      <c r="K33" s="7"/>
      <c r="L33" s="7"/>
    </row>
    <row r="34" customFormat="false" ht="15" hidden="false" customHeight="false" outlineLevel="0" collapsed="false">
      <c r="A34" s="7"/>
      <c r="B34" s="7"/>
      <c r="C34" s="7"/>
      <c r="D34" s="7"/>
      <c r="E34" s="4" t="s">
        <v>120</v>
      </c>
      <c r="F34" s="6" t="n">
        <v>411.206033203313</v>
      </c>
      <c r="G34" s="6" t="n">
        <v>137.513953892799</v>
      </c>
      <c r="H34" s="6" t="n">
        <v>89.1160523066674</v>
      </c>
      <c r="I34" s="6" t="n">
        <v>95.6963616935798</v>
      </c>
      <c r="J34" s="6" t="n">
        <v>394.246336950139</v>
      </c>
      <c r="K34" s="7"/>
      <c r="L34" s="7"/>
    </row>
    <row r="35" customFormat="false" ht="15" hidden="false" customHeight="false" outlineLevel="0" collapsed="false">
      <c r="A35" s="7"/>
      <c r="B35" s="7"/>
      <c r="C35" s="7"/>
      <c r="D35" s="7"/>
      <c r="E35" s="4" t="s">
        <v>25</v>
      </c>
      <c r="F35" s="6" t="n">
        <v>195.171565184711</v>
      </c>
      <c r="G35" s="6" t="n">
        <v>199.896075659824</v>
      </c>
      <c r="H35" s="6" t="n">
        <v>243.992909855315</v>
      </c>
      <c r="I35" s="6" t="n">
        <v>238.725217532666</v>
      </c>
      <c r="J35" s="6" t="n">
        <v>275.276079091454</v>
      </c>
      <c r="K35" s="7"/>
      <c r="L35" s="7"/>
    </row>
    <row r="36" customFormat="false" ht="15" hidden="false" customHeight="false" outlineLevel="0" collapsed="false">
      <c r="A36" s="7"/>
      <c r="B36" s="7"/>
      <c r="C36" s="7"/>
      <c r="D36" s="58"/>
      <c r="E36" s="59"/>
      <c r="F36" s="7"/>
      <c r="G36" s="7"/>
    </row>
    <row r="37" customFormat="false" ht="15" hidden="false" customHeight="false" outlineLevel="0" collapsed="false">
      <c r="A37" s="7"/>
      <c r="B37" s="7"/>
      <c r="C37" s="60"/>
      <c r="D37" s="60"/>
      <c r="E37" s="60"/>
      <c r="F37" s="60"/>
      <c r="G37" s="60"/>
    </row>
    <row r="38" customFormat="false" ht="15" hidden="false" customHeight="false" outlineLevel="0" collapsed="false">
      <c r="A38" s="7"/>
      <c r="B38" s="7"/>
      <c r="C38" s="60"/>
      <c r="D38" s="60"/>
      <c r="E38" s="60"/>
      <c r="F38" s="60"/>
      <c r="G38" s="60"/>
    </row>
    <row r="39" customFormat="false" ht="15" hidden="false" customHeight="false" outlineLevel="0" collapsed="false">
      <c r="A39" s="7"/>
      <c r="B39" s="7"/>
      <c r="C39" s="60"/>
      <c r="D39" s="60"/>
      <c r="E39" s="60"/>
      <c r="F39" s="60"/>
      <c r="G39" s="60"/>
    </row>
    <row r="40" customFormat="false" ht="15" hidden="false" customHeight="false" outlineLevel="0" collapsed="false">
      <c r="A40" s="7"/>
      <c r="B40" s="7"/>
      <c r="C40" s="60"/>
      <c r="D40" s="60"/>
      <c r="E40" s="60"/>
      <c r="F40" s="60"/>
      <c r="G40" s="60"/>
    </row>
    <row r="41" customFormat="false" ht="15" hidden="false" customHeight="false" outlineLevel="0" collapsed="false">
      <c r="A41" s="7"/>
      <c r="B41" s="7"/>
      <c r="C41" s="60"/>
      <c r="D41" s="60"/>
      <c r="E41" s="60"/>
      <c r="F41" s="60"/>
      <c r="G41" s="60"/>
    </row>
    <row r="42" customFormat="false" ht="15" hidden="false" customHeight="false" outlineLevel="0" collapsed="false">
      <c r="A42" s="7"/>
      <c r="B42" s="7"/>
      <c r="C42" s="60"/>
      <c r="D42" s="60"/>
      <c r="E42" s="60"/>
      <c r="F42" s="60"/>
      <c r="G42" s="60"/>
    </row>
    <row r="43" customFormat="false" ht="15" hidden="false" customHeight="false" outlineLevel="0" collapsed="false">
      <c r="A43" s="7"/>
      <c r="B43" s="7"/>
      <c r="C43" s="7"/>
      <c r="D43" s="7"/>
      <c r="E43" s="7"/>
      <c r="F43" s="7"/>
      <c r="G43" s="60"/>
    </row>
    <row r="44" customFormat="false" ht="15" hidden="false" customHeight="false" outlineLevel="0" collapsed="false">
      <c r="A44" s="7"/>
      <c r="B44" s="7"/>
      <c r="C44" s="7"/>
      <c r="D44" s="7"/>
      <c r="E44" s="7"/>
      <c r="F44" s="7"/>
      <c r="G44" s="61"/>
    </row>
    <row r="45" customFormat="false" ht="15" hidden="false" customHeight="false" outlineLevel="0" collapsed="false">
      <c r="A45" s="7"/>
      <c r="B45" s="7"/>
      <c r="C45" s="7"/>
      <c r="D45" s="7"/>
      <c r="E45" s="7"/>
      <c r="F45" s="7"/>
      <c r="G45" s="7"/>
    </row>
  </sheetData>
  <mergeCells count="2">
    <mergeCell ref="A26:E26"/>
    <mergeCell ref="A27:E2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8" activeCellId="0" sqref="E8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12.86"/>
    <col collapsed="false" customWidth="true" hidden="false" outlineLevel="0" max="4" min="4" style="1" width="16"/>
    <col collapsed="false" customWidth="true" hidden="false" outlineLevel="0" max="5" min="5" style="1" width="11.14"/>
    <col collapsed="false" customWidth="true" hidden="false" outlineLevel="0" max="6" min="6" style="1" width="10.71"/>
    <col collapsed="false" customWidth="true" hidden="false" outlineLevel="0" max="9" min="9" style="1" width="13"/>
    <col collapsed="false" customWidth="true" hidden="false" outlineLevel="0" max="10" min="10" style="1" width="20"/>
    <col collapsed="false" customWidth="true" hidden="false" outlineLevel="0" max="11" min="11" style="1" width="11"/>
    <col collapsed="false" customWidth="true" hidden="false" outlineLevel="0" max="12" min="12" style="1" width="12.15"/>
  </cols>
  <sheetData>
    <row r="1" customFormat="false" ht="41.75" hidden="false" customHeight="false" outlineLevel="0" collapsed="false">
      <c r="A1" s="50" t="s">
        <v>1</v>
      </c>
      <c r="B1" s="50" t="s">
        <v>76</v>
      </c>
      <c r="C1" s="62" t="s">
        <v>121</v>
      </c>
      <c r="D1" s="62" t="s">
        <v>122</v>
      </c>
      <c r="E1" s="50" t="s">
        <v>123</v>
      </c>
      <c r="F1" s="50" t="s">
        <v>82</v>
      </c>
      <c r="G1" s="50" t="s">
        <v>124</v>
      </c>
      <c r="H1" s="50" t="s">
        <v>125</v>
      </c>
      <c r="I1" s="62" t="s">
        <v>126</v>
      </c>
      <c r="J1" s="62" t="s">
        <v>127</v>
      </c>
      <c r="K1" s="50" t="s">
        <v>4</v>
      </c>
      <c r="L1" s="50" t="s">
        <v>119</v>
      </c>
    </row>
    <row r="2" customFormat="false" ht="21.6" hidden="false" customHeight="false" outlineLevel="0" collapsed="false">
      <c r="A2" s="50" t="n">
        <v>1</v>
      </c>
      <c r="B2" s="50" t="n">
        <v>1000</v>
      </c>
      <c r="C2" s="50"/>
      <c r="D2" s="50"/>
      <c r="E2" s="50" t="n">
        <v>0.764925373134328</v>
      </c>
      <c r="F2" s="50" t="n">
        <v>0.760803868238139</v>
      </c>
      <c r="G2" s="50" t="n">
        <v>0.778401122019635</v>
      </c>
      <c r="H2" s="50"/>
      <c r="I2" s="63" t="n">
        <f aca="false">AVERAGE(E2:H2)</f>
        <v>0.768043454464034</v>
      </c>
      <c r="J2" s="64" t="n">
        <f aca="false">$C$24+$C$24*(I2-1)</f>
        <v>1012.9408867739</v>
      </c>
      <c r="K2" s="64" t="n">
        <f aca="false">B2-J2</f>
        <v>-12.9408867739012</v>
      </c>
      <c r="L2" s="64" t="n">
        <f aca="false">ABS(K2)</f>
        <v>12.9408867739012</v>
      </c>
    </row>
    <row r="3" customFormat="false" ht="21.6" hidden="false" customHeight="false" outlineLevel="0" collapsed="false">
      <c r="A3" s="50" t="n">
        <v>2</v>
      </c>
      <c r="B3" s="50" t="n">
        <v>1300</v>
      </c>
      <c r="C3" s="50"/>
      <c r="D3" s="50"/>
      <c r="E3" s="50" t="n">
        <v>0.965909090909091</v>
      </c>
      <c r="F3" s="50" t="n">
        <v>0.995221741078095</v>
      </c>
      <c r="G3" s="50" t="n">
        <v>0.931966449207829</v>
      </c>
      <c r="H3" s="50"/>
      <c r="I3" s="63" t="n">
        <f aca="false">AVERAGE(E3:H3)</f>
        <v>0.964365760398338</v>
      </c>
      <c r="J3" s="64" t="n">
        <f aca="false">$C$24+$C$24*(I3-1)</f>
        <v>1271.862292211</v>
      </c>
      <c r="K3" s="64" t="n">
        <f aca="false">B3-J3</f>
        <v>28.1377077890018</v>
      </c>
      <c r="L3" s="64" t="n">
        <f aca="false">ABS(K3)</f>
        <v>28.1377077890018</v>
      </c>
    </row>
    <row r="4" customFormat="false" ht="21.6" hidden="false" customHeight="false" outlineLevel="0" collapsed="false">
      <c r="A4" s="50" t="n">
        <v>3</v>
      </c>
      <c r="B4" s="50" t="n">
        <v>1490</v>
      </c>
      <c r="C4" s="64" t="n">
        <f aca="false">AVERAGE(B2:B6)</f>
        <v>1318</v>
      </c>
      <c r="D4" s="65" t="n">
        <f aca="false">B4/C4</f>
        <v>1.13050075872534</v>
      </c>
      <c r="E4" s="50" t="n">
        <v>1.19868145040456</v>
      </c>
      <c r="F4" s="50" t="n">
        <v>1.12879015310718</v>
      </c>
      <c r="G4" s="50" t="n">
        <v>1.08645041129908</v>
      </c>
      <c r="H4" s="50" t="n">
        <v>1.13050075872534</v>
      </c>
      <c r="I4" s="63" t="n">
        <f aca="false">AVERAGE(E4:H4)</f>
        <v>1.13610569338404</v>
      </c>
      <c r="J4" s="64" t="n">
        <f aca="false">$C$24+$C$24*(I4-1)</f>
        <v>1498.36301818154</v>
      </c>
      <c r="K4" s="64" t="n">
        <f aca="false">B4-J4</f>
        <v>-8.36301818153993</v>
      </c>
      <c r="L4" s="64" t="n">
        <f aca="false">ABS(K4)</f>
        <v>8.36301818153993</v>
      </c>
    </row>
    <row r="5" customFormat="false" ht="21.6" hidden="false" customHeight="false" outlineLevel="0" collapsed="false">
      <c r="A5" s="50" t="n">
        <v>4</v>
      </c>
      <c r="B5" s="50" t="n">
        <v>1550</v>
      </c>
      <c r="C5" s="64" t="n">
        <f aca="false">AVERAGE(B3:B7)</f>
        <v>1323</v>
      </c>
      <c r="D5" s="65" t="n">
        <f aca="false">B5/C5</f>
        <v>1.17157974300831</v>
      </c>
      <c r="E5" s="50" t="n">
        <v>1.08924278846154</v>
      </c>
      <c r="F5" s="50" t="n">
        <v>1.14893297264803</v>
      </c>
      <c r="G5" s="50" t="n">
        <v>1.18974516426159</v>
      </c>
      <c r="H5" s="50" t="n">
        <v>1.17157974300831</v>
      </c>
      <c r="I5" s="63" t="n">
        <f aca="false">AVERAGE(E5:H5)</f>
        <v>1.14987516709487</v>
      </c>
      <c r="J5" s="64" t="n">
        <f aca="false">$C$24+$C$24*(I5-1)</f>
        <v>1516.52301008042</v>
      </c>
      <c r="K5" s="64" t="n">
        <f aca="false">B5-J5</f>
        <v>33.4769899195762</v>
      </c>
      <c r="L5" s="64" t="n">
        <f aca="false">ABS(K5)</f>
        <v>33.4769899195762</v>
      </c>
    </row>
    <row r="6" customFormat="false" ht="21.6" hidden="false" customHeight="false" outlineLevel="0" collapsed="false">
      <c r="A6" s="50" t="n">
        <v>5</v>
      </c>
      <c r="B6" s="50" t="n">
        <v>1250</v>
      </c>
      <c r="C6" s="64" t="n">
        <f aca="false">AVERAGE(B4:B8)</f>
        <v>1318</v>
      </c>
      <c r="D6" s="65" t="n">
        <f aca="false">B6/C6</f>
        <v>0.948406676783005</v>
      </c>
      <c r="E6" s="50" t="n">
        <v>0.985999404229967</v>
      </c>
      <c r="F6" s="50" t="n">
        <v>0.988345345805858</v>
      </c>
      <c r="G6" s="50"/>
      <c r="H6" s="50" t="n">
        <v>0.948406676783005</v>
      </c>
      <c r="I6" s="63" t="n">
        <f aca="false">AVERAGE(E6:H6)</f>
        <v>0.974250475606277</v>
      </c>
      <c r="J6" s="64" t="n">
        <f aca="false">$C$24+$C$24*(I6-1)</f>
        <v>1284.89883608106</v>
      </c>
      <c r="K6" s="64" t="n">
        <f aca="false">B6-J6</f>
        <v>-34.8988360810636</v>
      </c>
      <c r="L6" s="64" t="n">
        <f aca="false">ABS(K6)</f>
        <v>34.8988360810636</v>
      </c>
    </row>
    <row r="7" customFormat="false" ht="21.6" hidden="false" customHeight="false" outlineLevel="0" collapsed="false">
      <c r="A7" s="50" t="n">
        <v>6</v>
      </c>
      <c r="B7" s="50" t="n">
        <v>1025</v>
      </c>
      <c r="C7" s="64" t="n">
        <f aca="false">AVERAGE(B5:B9)</f>
        <v>1340</v>
      </c>
      <c r="D7" s="66" t="n">
        <f aca="false">B7/C7</f>
        <v>0.764925373134328</v>
      </c>
      <c r="E7" s="50"/>
      <c r="F7" s="50"/>
      <c r="G7" s="50"/>
      <c r="H7" s="50"/>
      <c r="I7" s="67" t="n">
        <v>0.768043454464034</v>
      </c>
      <c r="J7" s="64" t="n">
        <f aca="false">$C$24+$C$24*(I7-1)</f>
        <v>1012.9408867739</v>
      </c>
      <c r="K7" s="64" t="n">
        <f aca="false">B7-J7</f>
        <v>12.0591132260988</v>
      </c>
      <c r="L7" s="64" t="n">
        <f aca="false">ABS(K7)</f>
        <v>12.0591132260988</v>
      </c>
    </row>
    <row r="8" customFormat="false" ht="21.6" hidden="false" customHeight="false" outlineLevel="0" collapsed="false">
      <c r="A8" s="50" t="n">
        <v>7</v>
      </c>
      <c r="B8" s="50" t="n">
        <v>1275</v>
      </c>
      <c r="C8" s="64" t="n">
        <f aca="false">AVERAGE(B6:B10)</f>
        <v>1320</v>
      </c>
      <c r="D8" s="65" t="n">
        <f aca="false">B8/C8</f>
        <v>0.965909090909091</v>
      </c>
      <c r="E8" s="50"/>
      <c r="F8" s="50"/>
      <c r="G8" s="50"/>
      <c r="H8" s="50"/>
      <c r="I8" s="67" t="n">
        <v>0.964365760398338</v>
      </c>
      <c r="J8" s="64" t="n">
        <f aca="false">$C$24+$C$24*(I8-1)</f>
        <v>1271.862292211</v>
      </c>
      <c r="K8" s="64" t="n">
        <f aca="false">B8-J8</f>
        <v>3.13770778900175</v>
      </c>
      <c r="L8" s="64" t="n">
        <f aca="false">ABS(K8)</f>
        <v>3.13770778900175</v>
      </c>
    </row>
    <row r="9" customFormat="false" ht="21.6" hidden="false" customHeight="false" outlineLevel="0" collapsed="false">
      <c r="A9" s="50" t="n">
        <v>8</v>
      </c>
      <c r="B9" s="50" t="n">
        <v>1600</v>
      </c>
      <c r="C9" s="64" t="n">
        <f aca="false">AVERAGE(B7:B11)</f>
        <v>1334.8</v>
      </c>
      <c r="D9" s="65" t="n">
        <f aca="false">B9/C9</f>
        <v>1.19868145040456</v>
      </c>
      <c r="E9" s="50"/>
      <c r="F9" s="50"/>
      <c r="G9" s="50"/>
      <c r="H9" s="50"/>
      <c r="I9" s="67" t="n">
        <v>1.13610569338404</v>
      </c>
      <c r="J9" s="64" t="n">
        <f aca="false">$C$24+$C$24*(I9-1)</f>
        <v>1498.36301818154</v>
      </c>
      <c r="K9" s="64" t="n">
        <f aca="false">B9-J9</f>
        <v>101.63698181846</v>
      </c>
      <c r="L9" s="64" t="n">
        <f aca="false">ABS(K9)</f>
        <v>101.63698181846</v>
      </c>
    </row>
    <row r="10" customFormat="false" ht="21.6" hidden="false" customHeight="false" outlineLevel="0" collapsed="false">
      <c r="A10" s="50" t="n">
        <v>9</v>
      </c>
      <c r="B10" s="50" t="n">
        <v>1450</v>
      </c>
      <c r="C10" s="64" t="n">
        <f aca="false">AVERAGE(B8:B12)</f>
        <v>1331.2</v>
      </c>
      <c r="D10" s="65" t="n">
        <f aca="false">B10/C10</f>
        <v>1.08924278846154</v>
      </c>
      <c r="E10" s="50"/>
      <c r="F10" s="50"/>
      <c r="G10" s="50"/>
      <c r="H10" s="50"/>
      <c r="I10" s="67" t="n">
        <v>1.14987516709487</v>
      </c>
      <c r="J10" s="64" t="n">
        <f aca="false">$C$24+$C$24*(I10-1)</f>
        <v>1516.52301008042</v>
      </c>
      <c r="K10" s="64" t="n">
        <f aca="false">B10-J10</f>
        <v>-66.5230100804238</v>
      </c>
      <c r="L10" s="64" t="n">
        <f aca="false">ABS(K10)</f>
        <v>66.5230100804238</v>
      </c>
    </row>
    <row r="11" customFormat="false" ht="21.6" hidden="false" customHeight="false" outlineLevel="0" collapsed="false">
      <c r="A11" s="50" t="n">
        <v>10</v>
      </c>
      <c r="B11" s="50" t="n">
        <v>1324</v>
      </c>
      <c r="C11" s="64" t="n">
        <f aca="false">AVERAGE(B9:B13)</f>
        <v>1342.8</v>
      </c>
      <c r="D11" s="65" t="n">
        <f aca="false">B11/C11</f>
        <v>0.985999404229967</v>
      </c>
      <c r="E11" s="50"/>
      <c r="F11" s="50"/>
      <c r="G11" s="50"/>
      <c r="H11" s="50"/>
      <c r="I11" s="67" t="n">
        <v>0.974250475606277</v>
      </c>
      <c r="J11" s="64" t="n">
        <f aca="false">$C$24+$C$24*(I11-1)</f>
        <v>1284.89883608106</v>
      </c>
      <c r="K11" s="64" t="n">
        <f aca="false">B11-J11</f>
        <v>39.1011639189364</v>
      </c>
      <c r="L11" s="64" t="n">
        <f aca="false">ABS(K11)</f>
        <v>39.1011639189364</v>
      </c>
    </row>
    <row r="12" customFormat="false" ht="21.6" hidden="false" customHeight="false" outlineLevel="0" collapsed="false">
      <c r="A12" s="50" t="n">
        <v>11</v>
      </c>
      <c r="B12" s="50" t="n">
        <v>1007</v>
      </c>
      <c r="C12" s="64" t="n">
        <f aca="false">AVERAGE(B10:B14)</f>
        <v>1323.6</v>
      </c>
      <c r="D12" s="66" t="n">
        <f aca="false">B12/C12</f>
        <v>0.760803868238139</v>
      </c>
      <c r="E12" s="50"/>
      <c r="F12" s="50"/>
      <c r="G12" s="50"/>
      <c r="H12" s="50"/>
      <c r="I12" s="63" t="n">
        <v>0.768043454464034</v>
      </c>
      <c r="J12" s="64" t="n">
        <f aca="false">$C$24+$C$24*(I12-1)</f>
        <v>1012.9408867739</v>
      </c>
      <c r="K12" s="64" t="n">
        <f aca="false">B12-J12</f>
        <v>-5.94088677390118</v>
      </c>
      <c r="L12" s="64" t="n">
        <f aca="false">ABS(K12)</f>
        <v>5.94088677390118</v>
      </c>
    </row>
    <row r="13" customFormat="false" ht="21.6" hidden="false" customHeight="false" outlineLevel="0" collapsed="false">
      <c r="A13" s="50" t="n">
        <v>12</v>
      </c>
      <c r="B13" s="50" t="n">
        <v>1333</v>
      </c>
      <c r="C13" s="64" t="n">
        <f aca="false">AVERAGE(B11:B15)</f>
        <v>1339.4</v>
      </c>
      <c r="D13" s="65" t="n">
        <f aca="false">B13/C13</f>
        <v>0.995221741078095</v>
      </c>
      <c r="E13" s="50"/>
      <c r="F13" s="50"/>
      <c r="G13" s="50"/>
      <c r="H13" s="50"/>
      <c r="I13" s="63" t="n">
        <v>0.964365760398338</v>
      </c>
      <c r="J13" s="64" t="n">
        <f aca="false">$C$24+$C$24*(I13-1)</f>
        <v>1271.862292211</v>
      </c>
      <c r="K13" s="64" t="n">
        <f aca="false">B13-J13</f>
        <v>61.1377077890018</v>
      </c>
      <c r="L13" s="64" t="n">
        <f aca="false">ABS(K13)</f>
        <v>61.1377077890018</v>
      </c>
    </row>
    <row r="14" customFormat="false" ht="21.6" hidden="false" customHeight="false" outlineLevel="0" collapsed="false">
      <c r="A14" s="50" t="n">
        <v>13</v>
      </c>
      <c r="B14" s="50" t="n">
        <v>1504</v>
      </c>
      <c r="C14" s="64" t="n">
        <f aca="false">AVERAGE(B12:B16)</f>
        <v>1332.4</v>
      </c>
      <c r="D14" s="65" t="n">
        <f aca="false">B14/C14</f>
        <v>1.12879015310718</v>
      </c>
      <c r="E14" s="50"/>
      <c r="F14" s="50"/>
      <c r="G14" s="50"/>
      <c r="H14" s="50"/>
      <c r="I14" s="63" t="n">
        <v>1.13610569338404</v>
      </c>
      <c r="J14" s="64" t="n">
        <f aca="false">$C$24+$C$24*(I14-1)</f>
        <v>1498.36301818154</v>
      </c>
      <c r="K14" s="64" t="n">
        <f aca="false">B14-J14</f>
        <v>5.63698181846007</v>
      </c>
      <c r="L14" s="64" t="n">
        <f aca="false">ABS(K14)</f>
        <v>5.63698181846007</v>
      </c>
    </row>
    <row r="15" customFormat="false" ht="21.6" hidden="false" customHeight="false" outlineLevel="0" collapsed="false">
      <c r="A15" s="50" t="n">
        <v>14</v>
      </c>
      <c r="B15" s="50" t="n">
        <v>1529</v>
      </c>
      <c r="C15" s="64" t="n">
        <f aca="false">AVERAGE(B13:B17)</f>
        <v>1330.8</v>
      </c>
      <c r="D15" s="65" t="n">
        <f aca="false">B15/C15</f>
        <v>1.14893297264803</v>
      </c>
      <c r="E15" s="50"/>
      <c r="F15" s="50"/>
      <c r="G15" s="50"/>
      <c r="H15" s="50"/>
      <c r="I15" s="63" t="n">
        <v>1.14987516709487</v>
      </c>
      <c r="J15" s="64" t="n">
        <f aca="false">$C$24+$C$24*(I15-1)</f>
        <v>1516.52301008042</v>
      </c>
      <c r="K15" s="64" t="n">
        <f aca="false">B15-J15</f>
        <v>12.4769899195762</v>
      </c>
      <c r="L15" s="64" t="n">
        <f aca="false">ABS(K15)</f>
        <v>12.4769899195762</v>
      </c>
    </row>
    <row r="16" customFormat="false" ht="21.6" hidden="false" customHeight="false" outlineLevel="0" collapsed="false">
      <c r="A16" s="50" t="n">
        <v>15</v>
      </c>
      <c r="B16" s="50" t="n">
        <v>1289</v>
      </c>
      <c r="C16" s="64" t="n">
        <f aca="false">AVERAGE(B14:B18)</f>
        <v>1304.2</v>
      </c>
      <c r="D16" s="65" t="n">
        <f aca="false">B16/C16</f>
        <v>0.988345345805858</v>
      </c>
      <c r="E16" s="50"/>
      <c r="F16" s="50"/>
      <c r="G16" s="50"/>
      <c r="H16" s="50"/>
      <c r="I16" s="63" t="n">
        <v>0.974250475606277</v>
      </c>
      <c r="J16" s="64" t="n">
        <f aca="false">$C$24+$C$24*(I16-1)</f>
        <v>1284.89883608106</v>
      </c>
      <c r="K16" s="64" t="n">
        <f aca="false">B16-J16</f>
        <v>4.10116391893644</v>
      </c>
      <c r="L16" s="64" t="n">
        <f aca="false">ABS(K16)</f>
        <v>4.10116391893644</v>
      </c>
    </row>
    <row r="17" customFormat="false" ht="21.6" hidden="false" customHeight="false" outlineLevel="0" collapsed="false">
      <c r="A17" s="50" t="n">
        <v>16</v>
      </c>
      <c r="B17" s="50" t="n">
        <v>999</v>
      </c>
      <c r="C17" s="64" t="n">
        <f aca="false">AVERAGE(B15:B19)</f>
        <v>1283.4</v>
      </c>
      <c r="D17" s="66" t="n">
        <f aca="false">B17/C17</f>
        <v>0.778401122019635</v>
      </c>
      <c r="E17" s="50"/>
      <c r="F17" s="50"/>
      <c r="G17" s="50"/>
      <c r="H17" s="50"/>
      <c r="I17" s="67" t="n">
        <v>0.768043454464034</v>
      </c>
      <c r="J17" s="64" t="n">
        <f aca="false">$C$24+$C$24*(I17-1)</f>
        <v>1012.9408867739</v>
      </c>
      <c r="K17" s="64" t="n">
        <f aca="false">B17-J17</f>
        <v>-13.9408867739012</v>
      </c>
      <c r="L17" s="64" t="n">
        <f aca="false">ABS(K17)</f>
        <v>13.9408867739012</v>
      </c>
    </row>
    <row r="18" customFormat="false" ht="21.6" hidden="false" customHeight="false" outlineLevel="0" collapsed="false">
      <c r="A18" s="50" t="n">
        <v>17</v>
      </c>
      <c r="B18" s="50" t="n">
        <v>1200</v>
      </c>
      <c r="C18" s="64" t="n">
        <f aca="false">AVERAGE(B16:B20)</f>
        <v>1287.6</v>
      </c>
      <c r="D18" s="65" t="n">
        <f aca="false">B18/C18</f>
        <v>0.931966449207829</v>
      </c>
      <c r="E18" s="50"/>
      <c r="F18" s="50"/>
      <c r="G18" s="50"/>
      <c r="H18" s="50"/>
      <c r="I18" s="67" t="n">
        <v>0.964365760398338</v>
      </c>
      <c r="J18" s="64" t="n">
        <f aca="false">$C$24+$C$24*(I18-1)</f>
        <v>1271.862292211</v>
      </c>
      <c r="K18" s="64" t="n">
        <f aca="false">B18-J18</f>
        <v>-71.8622922109983</v>
      </c>
      <c r="L18" s="64" t="n">
        <f aca="false">ABS(K18)</f>
        <v>71.8622922109983</v>
      </c>
    </row>
    <row r="19" customFormat="false" ht="21.6" hidden="false" customHeight="false" outlineLevel="0" collapsed="false">
      <c r="A19" s="50" t="n">
        <v>18</v>
      </c>
      <c r="B19" s="50" t="n">
        <v>1400</v>
      </c>
      <c r="C19" s="64" t="n">
        <f aca="false">AVERAGE(B17:B21)</f>
        <v>1288.6</v>
      </c>
      <c r="D19" s="65" t="n">
        <f aca="false">B19/C19</f>
        <v>1.08645041129908</v>
      </c>
      <c r="E19" s="50"/>
      <c r="F19" s="50"/>
      <c r="G19" s="50"/>
      <c r="H19" s="50"/>
      <c r="I19" s="67" t="n">
        <v>1.13610569338404</v>
      </c>
      <c r="J19" s="64" t="n">
        <f aca="false">$C$24+$C$24*(I19-1)</f>
        <v>1498.36301818154</v>
      </c>
      <c r="K19" s="64" t="n">
        <f aca="false">B19-J19</f>
        <v>-98.3630181815399</v>
      </c>
      <c r="L19" s="64" t="n">
        <f aca="false">ABS(K19)</f>
        <v>98.3630181815399</v>
      </c>
    </row>
    <row r="20" customFormat="false" ht="21.6" hidden="false" customHeight="false" outlineLevel="0" collapsed="false">
      <c r="A20" s="50" t="n">
        <v>19</v>
      </c>
      <c r="B20" s="50" t="n">
        <v>1550</v>
      </c>
      <c r="C20" s="64" t="n">
        <f aca="false">AVERAGE(B18:B22)</f>
        <v>1302.8</v>
      </c>
      <c r="D20" s="65" t="n">
        <f aca="false">B20/C20</f>
        <v>1.18974516426159</v>
      </c>
      <c r="E20" s="50"/>
      <c r="F20" s="50"/>
      <c r="G20" s="50"/>
      <c r="H20" s="50"/>
      <c r="I20" s="67" t="n">
        <v>1.14987516709487</v>
      </c>
      <c r="J20" s="64" t="n">
        <f aca="false">$C$24+$C$24*(I20-1)</f>
        <v>1516.52301008042</v>
      </c>
      <c r="K20" s="64" t="n">
        <f aca="false">B20-J20</f>
        <v>33.4769899195762</v>
      </c>
      <c r="L20" s="64" t="n">
        <f aca="false">ABS(K20)</f>
        <v>33.4769899195762</v>
      </c>
    </row>
    <row r="21" customFormat="false" ht="21.6" hidden="false" customHeight="false" outlineLevel="0" collapsed="false">
      <c r="A21" s="50" t="n">
        <v>20</v>
      </c>
      <c r="B21" s="50" t="n">
        <v>1294</v>
      </c>
      <c r="C21" s="50"/>
      <c r="D21" s="50"/>
      <c r="E21" s="50"/>
      <c r="F21" s="50"/>
      <c r="G21" s="50"/>
      <c r="H21" s="50"/>
      <c r="I21" s="67" t="n">
        <v>0.974250475606277</v>
      </c>
      <c r="J21" s="64" t="n">
        <f aca="false">$C$24+$C$24*(I21-1)</f>
        <v>1284.89883608106</v>
      </c>
      <c r="K21" s="64" t="n">
        <f aca="false">B21-J21</f>
        <v>9.10116391893644</v>
      </c>
      <c r="L21" s="64" t="n">
        <f aca="false">ABS(K21)</f>
        <v>9.10116391893644</v>
      </c>
    </row>
    <row r="22" customFormat="false" ht="21.6" hidden="false" customHeight="false" outlineLevel="0" collapsed="false">
      <c r="A22" s="50" t="n">
        <v>21</v>
      </c>
      <c r="B22" s="50" t="n">
        <v>1070</v>
      </c>
      <c r="C22" s="50"/>
      <c r="D22" s="50"/>
      <c r="E22" s="50"/>
      <c r="F22" s="50"/>
      <c r="G22" s="50"/>
      <c r="H22" s="50"/>
      <c r="I22" s="67" t="n">
        <v>0.768043454464034</v>
      </c>
      <c r="J22" s="64" t="n">
        <f aca="false">$C$24+$C$24*(I22-1)</f>
        <v>1012.9408867739</v>
      </c>
      <c r="K22" s="64" t="n">
        <f aca="false">B22-J22</f>
        <v>57.0591132260988</v>
      </c>
      <c r="L22" s="64" t="n">
        <f aca="false">ABS(K22)</f>
        <v>57.0591132260988</v>
      </c>
    </row>
    <row r="23" customFormat="false" ht="21.6" hidden="false" customHeight="false" outlineLevel="0" collapsed="false">
      <c r="A23" s="50" t="n">
        <v>22</v>
      </c>
      <c r="B23" s="50"/>
      <c r="C23" s="50"/>
      <c r="D23" s="50"/>
      <c r="E23" s="50"/>
      <c r="F23" s="50"/>
      <c r="G23" s="50"/>
      <c r="H23" s="50"/>
      <c r="I23" s="67" t="n">
        <v>0.964365760398338</v>
      </c>
      <c r="J23" s="68" t="n">
        <f aca="false">$C$24+$C$24*(I23-1)</f>
        <v>1271.862292211</v>
      </c>
      <c r="K23" s="64"/>
      <c r="L23" s="64"/>
    </row>
    <row r="24" customFormat="false" ht="31.5" hidden="false" customHeight="true" outlineLevel="0" collapsed="false">
      <c r="A24" s="62" t="s">
        <v>128</v>
      </c>
      <c r="B24" s="62"/>
      <c r="C24" s="64" t="n">
        <f aca="false">AVERAGE(C2:C22)</f>
        <v>1318.85882352941</v>
      </c>
      <c r="D24" s="50"/>
      <c r="E24" s="50"/>
      <c r="F24" s="50"/>
      <c r="G24" s="50"/>
      <c r="H24" s="50"/>
      <c r="I24" s="50" t="s">
        <v>84</v>
      </c>
      <c r="J24" s="50"/>
      <c r="K24" s="64" t="n">
        <f aca="false">SUM(K2:K22)</f>
        <v>87.706939914392</v>
      </c>
      <c r="L24" s="64"/>
    </row>
    <row r="25" customFormat="false" ht="21.6" hidden="false" customHeight="true" outlineLevel="0" collapsed="false">
      <c r="A25" s="50"/>
      <c r="B25" s="50"/>
      <c r="C25" s="64"/>
      <c r="D25" s="65"/>
      <c r="E25" s="50"/>
      <c r="F25" s="50"/>
      <c r="G25" s="50"/>
      <c r="H25" s="50"/>
      <c r="I25" s="69" t="s">
        <v>25</v>
      </c>
      <c r="J25" s="69"/>
      <c r="K25" s="64" t="n">
        <f aca="false">AVERAGE(L2:L22)</f>
        <v>33.9701242870919</v>
      </c>
      <c r="L25" s="64"/>
    </row>
    <row r="26" customFormat="false" ht="15.75" hidden="false" customHeight="false" outlineLevel="0" collapsed="false">
      <c r="A26" s="70"/>
      <c r="B26" s="70"/>
    </row>
    <row r="28" customFormat="false" ht="30" hidden="false" customHeight="false" outlineLevel="0" collapsed="false">
      <c r="L28" s="71"/>
    </row>
  </sheetData>
  <mergeCells count="3">
    <mergeCell ref="A24:B24"/>
    <mergeCell ref="I24:J24"/>
    <mergeCell ref="I25:J2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7"/>
  <sheetViews>
    <sheetView showFormulas="false" showGridLines="true" showRowColHeaders="true" showZeros="true" rightToLeft="false" tabSelected="false" showOutlineSymbols="true" defaultGridColor="true" view="normal" topLeftCell="R1" colorId="64" zoomScale="115" zoomScaleNormal="115" zoomScalePageLayoutView="100" workbookViewId="0">
      <selection pane="topLeft" activeCell="AA27" activeCellId="0" sqref="AA27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13.29"/>
    <col collapsed="false" customWidth="true" hidden="false" outlineLevel="0" max="4" min="4" style="1" width="12.86"/>
    <col collapsed="false" customWidth="true" hidden="false" outlineLevel="0" max="6" min="5" style="1" width="16"/>
    <col collapsed="false" customWidth="true" hidden="false" outlineLevel="0" max="7" min="7" style="1" width="11.14"/>
    <col collapsed="false" customWidth="true" hidden="false" outlineLevel="0" max="8" min="8" style="1" width="10.71"/>
    <col collapsed="false" customWidth="true" hidden="false" outlineLevel="0" max="11" min="11" style="1" width="13"/>
    <col collapsed="false" customWidth="true" hidden="false" outlineLevel="0" max="14" min="14" style="1" width="12.42"/>
    <col collapsed="false" customWidth="true" hidden="false" outlineLevel="0" max="16" min="16" style="1" width="14.29"/>
    <col collapsed="false" customWidth="true" hidden="false" outlineLevel="0" max="17" min="17" style="1" width="13.57"/>
    <col collapsed="false" customWidth="true" hidden="false" outlineLevel="0" max="19" min="19" style="1" width="14.29"/>
    <col collapsed="false" customWidth="true" hidden="false" outlineLevel="0" max="20" min="20" style="1" width="13.42"/>
    <col collapsed="false" customWidth="true" hidden="false" outlineLevel="0" max="21" min="21" style="1" width="12"/>
    <col collapsed="false" customWidth="true" hidden="false" outlineLevel="0" max="22" min="22" style="1" width="13.42"/>
    <col collapsed="false" customWidth="true" hidden="false" outlineLevel="0" max="24" min="24" style="1" width="18.29"/>
    <col collapsed="false" customWidth="true" hidden="false" outlineLevel="0" max="25" min="25" style="1" width="12.86"/>
  </cols>
  <sheetData>
    <row r="1" customFormat="false" ht="15.75" hidden="false" customHeight="true" outlineLevel="0" collapsed="false">
      <c r="K1" s="72" t="s">
        <v>126</v>
      </c>
      <c r="S1" s="50" t="s">
        <v>85</v>
      </c>
      <c r="T1" s="50"/>
      <c r="U1" s="50"/>
      <c r="V1" s="50"/>
      <c r="W1" s="50"/>
      <c r="X1" s="50"/>
    </row>
    <row r="2" customFormat="false" ht="16.5" hidden="false" customHeight="true" outlineLevel="0" collapsed="false">
      <c r="A2" s="50" t="s">
        <v>1</v>
      </c>
      <c r="B2" s="50" t="s">
        <v>76</v>
      </c>
      <c r="C2" s="50" t="s">
        <v>86</v>
      </c>
      <c r="D2" s="62" t="s">
        <v>121</v>
      </c>
      <c r="E2" s="73" t="s">
        <v>122</v>
      </c>
      <c r="F2" s="74"/>
      <c r="G2" s="50" t="s">
        <v>123</v>
      </c>
      <c r="H2" s="50" t="s">
        <v>82</v>
      </c>
      <c r="I2" s="50" t="s">
        <v>124</v>
      </c>
      <c r="J2" s="50" t="s">
        <v>125</v>
      </c>
      <c r="K2" s="72"/>
      <c r="N2" s="50" t="s">
        <v>1</v>
      </c>
      <c r="O2" s="50" t="s">
        <v>76</v>
      </c>
      <c r="P2" s="69" t="s">
        <v>83</v>
      </c>
      <c r="Q2" s="69" t="s">
        <v>88</v>
      </c>
      <c r="S2" s="50" t="s">
        <v>1</v>
      </c>
      <c r="T2" s="50" t="s">
        <v>89</v>
      </c>
      <c r="U2" s="69" t="s">
        <v>78</v>
      </c>
      <c r="V2" s="75" t="s">
        <v>80</v>
      </c>
      <c r="W2" s="50" t="s">
        <v>2</v>
      </c>
      <c r="X2" s="50" t="s">
        <v>4</v>
      </c>
      <c r="Y2" s="50" t="s">
        <v>119</v>
      </c>
    </row>
    <row r="3" customFormat="false" ht="21.6" hidden="false" customHeight="false" outlineLevel="0" collapsed="false">
      <c r="A3" s="50" t="n">
        <v>1</v>
      </c>
      <c r="B3" s="50" t="n">
        <v>1000</v>
      </c>
      <c r="C3" s="50"/>
      <c r="D3" s="50"/>
      <c r="E3" s="76"/>
      <c r="F3" s="70"/>
      <c r="G3" s="50" t="n">
        <v>0.814569536423841</v>
      </c>
      <c r="H3" s="50" t="n">
        <v>0.792151035748623</v>
      </c>
      <c r="I3" s="50" t="n">
        <v>0.810500695410292</v>
      </c>
      <c r="J3" s="50"/>
      <c r="K3" s="67" t="n">
        <f aca="false">AVERAGE(G3:J3)</f>
        <v>0.805740422527586</v>
      </c>
      <c r="N3" s="50" t="n">
        <v>1</v>
      </c>
      <c r="O3" s="50" t="n">
        <v>1000</v>
      </c>
      <c r="P3" s="63" t="n">
        <v>0.805740422527586</v>
      </c>
      <c r="Q3" s="64" t="n">
        <f aca="false">O3/P3</f>
        <v>1241.09449152747</v>
      </c>
      <c r="S3" s="50" t="n">
        <v>1</v>
      </c>
      <c r="T3" s="50" t="n">
        <f aca="false">53.154*S3+1212.9</f>
        <v>1266.054</v>
      </c>
      <c r="U3" s="67" t="n">
        <v>0.805740422527586</v>
      </c>
      <c r="V3" s="64" t="n">
        <f aca="false">T3+(T3*(U3-1))</f>
        <v>1020.11088490274</v>
      </c>
      <c r="W3" s="50" t="n">
        <v>1000</v>
      </c>
      <c r="X3" s="64" t="n">
        <f aca="false">W3-V3</f>
        <v>-20.1108849027398</v>
      </c>
      <c r="Y3" s="64" t="n">
        <f aca="false">ABS(X3)</f>
        <v>20.1108849027398</v>
      </c>
    </row>
    <row r="4" customFormat="false" ht="21.6" hidden="false" customHeight="false" outlineLevel="0" collapsed="false">
      <c r="A4" s="50" t="n">
        <v>2</v>
      </c>
      <c r="B4" s="50" t="n">
        <v>1300</v>
      </c>
      <c r="C4" s="50"/>
      <c r="D4" s="50"/>
      <c r="E4" s="76"/>
      <c r="F4" s="70"/>
      <c r="G4" s="50" t="n">
        <v>0.968452501519141</v>
      </c>
      <c r="H4" s="50" t="n">
        <v>1.020218126156</v>
      </c>
      <c r="I4" s="50" t="n">
        <v>0.954292422463741</v>
      </c>
      <c r="J4" s="50"/>
      <c r="K4" s="67" t="n">
        <f aca="false">AVERAGE(G4:J4)</f>
        <v>0.980987683379629</v>
      </c>
      <c r="N4" s="50" t="n">
        <v>2</v>
      </c>
      <c r="O4" s="50" t="n">
        <v>1300</v>
      </c>
      <c r="P4" s="63" t="n">
        <v>0.980987683379629</v>
      </c>
      <c r="Q4" s="64" t="n">
        <f aca="false">O4/P4</f>
        <v>1325.19502744554</v>
      </c>
      <c r="S4" s="50" t="n">
        <v>2</v>
      </c>
      <c r="T4" s="50" t="n">
        <f aca="false">53.154*S4+1212.9</f>
        <v>1319.208</v>
      </c>
      <c r="U4" s="67" t="n">
        <v>0.980987683379629</v>
      </c>
      <c r="V4" s="64" t="n">
        <f aca="false">T4+(T4*(U4-1))</f>
        <v>1294.12679981587</v>
      </c>
      <c r="W4" s="50" t="n">
        <v>1300</v>
      </c>
      <c r="X4" s="64" t="n">
        <f aca="false">W4-V4</f>
        <v>5.87320018412652</v>
      </c>
      <c r="Y4" s="64" t="n">
        <f aca="false">ABS(X4)</f>
        <v>5.87320018412652</v>
      </c>
    </row>
    <row r="5" customFormat="false" ht="21.6" hidden="false" customHeight="false" outlineLevel="0" collapsed="false">
      <c r="A5" s="50" t="n">
        <v>3</v>
      </c>
      <c r="B5" s="50" t="n">
        <v>1500</v>
      </c>
      <c r="C5" s="50"/>
      <c r="D5" s="50"/>
      <c r="E5" s="76"/>
      <c r="F5" s="70"/>
      <c r="G5" s="50" t="n">
        <v>1.12705721003135</v>
      </c>
      <c r="H5" s="50" t="n">
        <v>1.10929583290249</v>
      </c>
      <c r="I5" s="50" t="n">
        <v>1.09133428608549</v>
      </c>
      <c r="J5" s="50" t="n">
        <v>1.07314877335134</v>
      </c>
      <c r="K5" s="67" t="n">
        <f aca="false">AVERAGE(G5:J5)</f>
        <v>1.10020902559267</v>
      </c>
      <c r="N5" s="50" t="n">
        <v>3</v>
      </c>
      <c r="O5" s="50" t="n">
        <v>1500</v>
      </c>
      <c r="P5" s="63" t="n">
        <v>1.10020902559267</v>
      </c>
      <c r="Q5" s="64" t="n">
        <f aca="false">O5/P5</f>
        <v>1363.3772902308</v>
      </c>
      <c r="S5" s="50" t="n">
        <v>3</v>
      </c>
      <c r="T5" s="50" t="n">
        <f aca="false">53.154*S5+1212.9</f>
        <v>1372.362</v>
      </c>
      <c r="U5" s="67" t="n">
        <v>1.10020902559267</v>
      </c>
      <c r="V5" s="64" t="n">
        <f aca="false">T5+(T5*(U5-1))</f>
        <v>1509.8850587804</v>
      </c>
      <c r="W5" s="50" t="n">
        <v>1500</v>
      </c>
      <c r="X5" s="64" t="n">
        <f aca="false">W5-V5</f>
        <v>-9.88505878040337</v>
      </c>
      <c r="Y5" s="64" t="n">
        <f aca="false">ABS(X5)</f>
        <v>9.88505878040337</v>
      </c>
    </row>
    <row r="6" customFormat="false" ht="21.6" hidden="false" customHeight="false" outlineLevel="0" collapsed="false">
      <c r="A6" s="50"/>
      <c r="B6" s="50"/>
      <c r="C6" s="50" t="n">
        <f aca="false">AVERAGE(B3:B11)</f>
        <v>1365</v>
      </c>
      <c r="D6" s="50"/>
      <c r="E6" s="76"/>
      <c r="F6" s="70"/>
      <c r="G6" s="50" t="n">
        <v>1.145571055238</v>
      </c>
      <c r="H6" s="50" t="n">
        <v>1.09630979498861</v>
      </c>
      <c r="I6" s="50"/>
      <c r="J6" s="50" t="n">
        <v>1.07912103850896</v>
      </c>
      <c r="K6" s="67" t="n">
        <f aca="false">AVERAGE(G6:J6)</f>
        <v>1.10700062957852</v>
      </c>
      <c r="N6" s="50" t="n">
        <v>4</v>
      </c>
      <c r="O6" s="50" t="n">
        <v>1490</v>
      </c>
      <c r="P6" s="63" t="n">
        <v>1.10700062957852</v>
      </c>
      <c r="Q6" s="64" t="n">
        <f aca="false">O6/P6</f>
        <v>1345.97936097588</v>
      </c>
      <c r="S6" s="50" t="n">
        <v>4</v>
      </c>
      <c r="T6" s="50" t="n">
        <f aca="false">53.154*S6+1212.9</f>
        <v>1425.516</v>
      </c>
      <c r="U6" s="67" t="n">
        <v>1.10700062957852</v>
      </c>
      <c r="V6" s="64" t="n">
        <f aca="false">T6+(T6*(U6-1))</f>
        <v>1578.04710947426</v>
      </c>
      <c r="W6" s="50" t="n">
        <v>1490</v>
      </c>
      <c r="X6" s="64" t="n">
        <f aca="false">W6-V6</f>
        <v>-88.0471094742588</v>
      </c>
      <c r="Y6" s="64" t="n">
        <f aca="false">ABS(X6)</f>
        <v>88.0471094742588</v>
      </c>
    </row>
    <row r="7" customFormat="false" ht="21.6" hidden="false" customHeight="false" outlineLevel="0" collapsed="false">
      <c r="A7" s="50" t="n">
        <v>4</v>
      </c>
      <c r="B7" s="50" t="n">
        <v>1490</v>
      </c>
      <c r="C7" s="50"/>
      <c r="D7" s="64" t="n">
        <f aca="false">AVERAGE(C6:C8)</f>
        <v>1388.4375</v>
      </c>
      <c r="E7" s="77" t="n">
        <f aca="false">B7/D7</f>
        <v>1.07314877335134</v>
      </c>
      <c r="F7" s="78"/>
      <c r="G7" s="50" t="n">
        <v>1.06350401315713</v>
      </c>
      <c r="H7" s="50" t="n">
        <v>1.09947267497603</v>
      </c>
      <c r="I7" s="50"/>
      <c r="J7" s="50" t="n">
        <v>0.902632678646051</v>
      </c>
      <c r="K7" s="67" t="n">
        <f aca="false">AVERAGE(G7:J7)</f>
        <v>1.0218697889264</v>
      </c>
      <c r="N7" s="50" t="n">
        <v>5</v>
      </c>
      <c r="O7" s="50" t="n">
        <v>1550</v>
      </c>
      <c r="P7" s="63" t="n">
        <v>1.0218697889264</v>
      </c>
      <c r="Q7" s="64" t="n">
        <f aca="false">O7/P7</f>
        <v>1516.827306959</v>
      </c>
      <c r="S7" s="50" t="n">
        <v>5</v>
      </c>
      <c r="T7" s="50" t="n">
        <f aca="false">53.154*S7+1212.9</f>
        <v>1478.67</v>
      </c>
      <c r="U7" s="67" t="n">
        <v>1.0218697889264</v>
      </c>
      <c r="V7" s="64" t="n">
        <f aca="false">T7+(T7*(U7-1))</f>
        <v>1511.00820079181</v>
      </c>
      <c r="W7" s="50" t="n">
        <v>1550</v>
      </c>
      <c r="X7" s="64" t="n">
        <f aca="false">W7-V7</f>
        <v>38.991799208193</v>
      </c>
      <c r="Y7" s="64" t="n">
        <f aca="false">ABS(X7)</f>
        <v>38.991799208193</v>
      </c>
    </row>
    <row r="8" customFormat="false" ht="21.6" hidden="false" customHeight="false" outlineLevel="0" collapsed="false">
      <c r="A8" s="50"/>
      <c r="B8" s="50"/>
      <c r="C8" s="50" t="n">
        <f aca="false">AVERAGE(B4:B13)</f>
        <v>1411.875</v>
      </c>
      <c r="D8" s="64"/>
      <c r="E8" s="77"/>
      <c r="F8" s="78"/>
      <c r="G8" s="50" t="n">
        <v>0.890243629109981</v>
      </c>
      <c r="H8" s="50" t="n">
        <v>0.915356544037874</v>
      </c>
      <c r="I8" s="50"/>
      <c r="J8" s="50"/>
      <c r="K8" s="67" t="n">
        <f aca="false">AVERAGE(G8:J8)</f>
        <v>0.902800086573927</v>
      </c>
      <c r="N8" s="50" t="n">
        <v>6</v>
      </c>
      <c r="O8" s="50" t="n">
        <v>1350</v>
      </c>
      <c r="P8" s="63" t="n">
        <v>0.902800086573927</v>
      </c>
      <c r="Q8" s="64" t="n">
        <f aca="false">O8/P8</f>
        <v>1495.34766342698</v>
      </c>
      <c r="S8" s="50" t="n">
        <v>6</v>
      </c>
      <c r="T8" s="50" t="n">
        <f aca="false">53.154*S8+1212.9</f>
        <v>1531.824</v>
      </c>
      <c r="U8" s="67" t="n">
        <v>0.902800086573927</v>
      </c>
      <c r="V8" s="64" t="n">
        <f aca="false">T8+(T8*(U8-1))</f>
        <v>1382.93083981602</v>
      </c>
      <c r="W8" s="50" t="n">
        <v>1350</v>
      </c>
      <c r="X8" s="64" t="n">
        <f aca="false">W8-V8</f>
        <v>-32.9308398160192</v>
      </c>
      <c r="Y8" s="64" t="n">
        <f aca="false">ABS(X8)</f>
        <v>32.9308398160192</v>
      </c>
    </row>
    <row r="9" customFormat="false" ht="21.6" hidden="false" customHeight="false" outlineLevel="0" collapsed="false">
      <c r="A9" s="50" t="n">
        <v>5</v>
      </c>
      <c r="B9" s="50" t="n">
        <v>1550</v>
      </c>
      <c r="C9" s="50"/>
      <c r="D9" s="64" t="n">
        <f aca="false">AVERAGE(C8:C10)</f>
        <v>1436.35416666667</v>
      </c>
      <c r="E9" s="77" t="n">
        <f aca="false">B9/D9</f>
        <v>1.07912103850896</v>
      </c>
      <c r="F9" s="78"/>
      <c r="G9" s="79"/>
      <c r="H9" s="79"/>
      <c r="I9" s="79"/>
      <c r="J9" s="79"/>
      <c r="K9" s="80"/>
      <c r="N9" s="50" t="n">
        <v>7</v>
      </c>
      <c r="O9" s="50" t="n">
        <v>1281.25</v>
      </c>
      <c r="P9" s="67" t="n">
        <v>0.805740422527586</v>
      </c>
      <c r="Q9" s="64" t="n">
        <f aca="false">O9/P9</f>
        <v>1590.15231726957</v>
      </c>
      <c r="S9" s="50" t="n">
        <v>7</v>
      </c>
      <c r="T9" s="50" t="n">
        <f aca="false">53.154*S9+1212.9</f>
        <v>1584.978</v>
      </c>
      <c r="U9" s="67" t="n">
        <v>0.805740422527586</v>
      </c>
      <c r="V9" s="64" t="n">
        <f aca="false">T9+(T9*(U9-1))</f>
        <v>1277.08084341693</v>
      </c>
      <c r="W9" s="50" t="n">
        <v>1281.25</v>
      </c>
      <c r="X9" s="64" t="n">
        <f aca="false">W9-V9</f>
        <v>4.16915658307244</v>
      </c>
      <c r="Y9" s="64" t="n">
        <f aca="false">ABS(X9)</f>
        <v>4.16915658307244</v>
      </c>
    </row>
    <row r="10" customFormat="false" ht="21.6" hidden="false" customHeight="false" outlineLevel="0" collapsed="false">
      <c r="A10" s="50"/>
      <c r="B10" s="50"/>
      <c r="C10" s="50" t="n">
        <f aca="false">AVERAGE(B5:B15)</f>
        <v>1460.83333333333</v>
      </c>
      <c r="D10" s="64"/>
      <c r="E10" s="77"/>
      <c r="F10" s="78"/>
      <c r="G10" s="70"/>
      <c r="H10" s="70"/>
      <c r="I10" s="70"/>
      <c r="J10" s="70"/>
      <c r="K10" s="78"/>
      <c r="N10" s="50" t="n">
        <v>8</v>
      </c>
      <c r="O10" s="50" t="n">
        <v>1593.75</v>
      </c>
      <c r="P10" s="67" t="n">
        <v>0.980987683379629</v>
      </c>
      <c r="Q10" s="64" t="n">
        <f aca="false">O10/P10</f>
        <v>1624.63813460871</v>
      </c>
      <c r="S10" s="50" t="n">
        <v>8</v>
      </c>
      <c r="T10" s="50" t="n">
        <f aca="false">53.154*S10+1212.9</f>
        <v>1638.132</v>
      </c>
      <c r="U10" s="67" t="n">
        <v>0.980987683379629</v>
      </c>
      <c r="V10" s="64" t="n">
        <f aca="false">T10+(T10*(U10-1))</f>
        <v>1606.98731575004</v>
      </c>
      <c r="W10" s="50" t="n">
        <v>1593.75</v>
      </c>
      <c r="X10" s="64" t="n">
        <f aca="false">W10-V10</f>
        <v>-13.2373157500383</v>
      </c>
      <c r="Y10" s="64" t="n">
        <f aca="false">ABS(X10)</f>
        <v>13.2373157500383</v>
      </c>
    </row>
    <row r="11" customFormat="false" ht="21.6" hidden="false" customHeight="false" outlineLevel="0" collapsed="false">
      <c r="A11" s="50" t="n">
        <v>6</v>
      </c>
      <c r="B11" s="50" t="n">
        <v>1350</v>
      </c>
      <c r="C11" s="50"/>
      <c r="D11" s="64" t="n">
        <f aca="false">AVERAGE(C10:C12)</f>
        <v>1495.625</v>
      </c>
      <c r="E11" s="77" t="n">
        <f aca="false">B11/D11</f>
        <v>0.902632678646051</v>
      </c>
      <c r="F11" s="78"/>
      <c r="G11" s="70"/>
      <c r="H11" s="70"/>
      <c r="I11" s="70"/>
      <c r="J11" s="70"/>
      <c r="K11" s="78"/>
      <c r="N11" s="50" t="n">
        <v>9</v>
      </c>
      <c r="O11" s="50" t="n">
        <v>1917.5</v>
      </c>
      <c r="P11" s="67" t="n">
        <v>1.10020902559267</v>
      </c>
      <c r="Q11" s="64" t="n">
        <f aca="false">O11/P11</f>
        <v>1742.85063601171</v>
      </c>
      <c r="S11" s="50" t="n">
        <v>9</v>
      </c>
      <c r="T11" s="50" t="n">
        <f aca="false">53.154*S11+1212.9</f>
        <v>1691.286</v>
      </c>
      <c r="U11" s="67" t="n">
        <v>1.10020902559267</v>
      </c>
      <c r="V11" s="64" t="n">
        <f aca="false">T11+(T11*(U11-1))</f>
        <v>1860.76812205852</v>
      </c>
      <c r="W11" s="50" t="n">
        <v>1917.5</v>
      </c>
      <c r="X11" s="64" t="n">
        <f aca="false">W11-V11</f>
        <v>56.7318779414811</v>
      </c>
      <c r="Y11" s="64" t="n">
        <f aca="false">ABS(X11)</f>
        <v>56.7318779414811</v>
      </c>
    </row>
    <row r="12" customFormat="false" ht="21.6" hidden="false" customHeight="false" outlineLevel="0" collapsed="false">
      <c r="A12" s="50"/>
      <c r="B12" s="50"/>
      <c r="C12" s="50" t="n">
        <f aca="false">AVERAGE(B7:B17)</f>
        <v>1530.41666666667</v>
      </c>
      <c r="D12" s="64"/>
      <c r="E12" s="77"/>
      <c r="F12" s="78"/>
      <c r="G12" s="70"/>
      <c r="H12" s="70"/>
      <c r="I12" s="70"/>
      <c r="J12" s="70"/>
      <c r="K12" s="78"/>
      <c r="N12" s="50" t="n">
        <v>10</v>
      </c>
      <c r="O12" s="50" t="n">
        <v>2000</v>
      </c>
      <c r="P12" s="67" t="n">
        <v>1.10700062957852</v>
      </c>
      <c r="Q12" s="64" t="n">
        <f aca="false">O12/P12</f>
        <v>1806.68370600789</v>
      </c>
      <c r="S12" s="50" t="n">
        <v>10</v>
      </c>
      <c r="T12" s="50" t="n">
        <f aca="false">53.154*S12+1212.9</f>
        <v>1744.44</v>
      </c>
      <c r="U12" s="67" t="n">
        <v>1.10700062957852</v>
      </c>
      <c r="V12" s="64" t="n">
        <f aca="false">T12+(T12*(U12-1))</f>
        <v>1931.09617826196</v>
      </c>
      <c r="W12" s="50" t="n">
        <v>2000</v>
      </c>
      <c r="X12" s="64" t="n">
        <f aca="false">W12-V12</f>
        <v>68.9038217380401</v>
      </c>
      <c r="Y12" s="64" t="n">
        <f aca="false">ABS(X12)</f>
        <v>68.9038217380401</v>
      </c>
    </row>
    <row r="13" customFormat="false" ht="21.6" hidden="false" customHeight="false" outlineLevel="0" collapsed="false">
      <c r="A13" s="50" t="n">
        <v>7</v>
      </c>
      <c r="B13" s="50" t="n">
        <v>1281.25</v>
      </c>
      <c r="C13" s="50"/>
      <c r="D13" s="64" t="n">
        <f aca="false">AVERAGE(C12:C14)</f>
        <v>1572.91666666667</v>
      </c>
      <c r="E13" s="81" t="n">
        <f aca="false">B13/D13</f>
        <v>0.814569536423841</v>
      </c>
      <c r="F13" s="78"/>
      <c r="G13" s="70"/>
      <c r="H13" s="70"/>
      <c r="I13" s="70"/>
      <c r="J13" s="70"/>
      <c r="K13" s="78"/>
      <c r="N13" s="50" t="n">
        <v>11</v>
      </c>
      <c r="O13" s="50" t="n">
        <v>1913</v>
      </c>
      <c r="P13" s="67" t="n">
        <v>1.0218697889264</v>
      </c>
      <c r="Q13" s="64" t="n">
        <f aca="false">O13/P13</f>
        <v>1872.05847626617</v>
      </c>
      <c r="S13" s="50" t="n">
        <v>11</v>
      </c>
      <c r="T13" s="50" t="n">
        <f aca="false">53.154*S13+1212.9</f>
        <v>1797.594</v>
      </c>
      <c r="U13" s="67" t="n">
        <v>1.0218697889264</v>
      </c>
      <c r="V13" s="64" t="n">
        <f aca="false">T13+(T13*(U13-1))</f>
        <v>1836.90700135537</v>
      </c>
      <c r="W13" s="50" t="n">
        <v>1913</v>
      </c>
      <c r="X13" s="64" t="n">
        <f aca="false">W13-V13</f>
        <v>76.0929986446283</v>
      </c>
      <c r="Y13" s="64" t="n">
        <f aca="false">ABS(X13)</f>
        <v>76.0929986446283</v>
      </c>
    </row>
    <row r="14" customFormat="false" ht="21.6" hidden="false" customHeight="false" outlineLevel="0" collapsed="false">
      <c r="A14" s="50"/>
      <c r="B14" s="50"/>
      <c r="C14" s="50" t="n">
        <f aca="false">AVERAGE(B9:B19)</f>
        <v>1615.41666666667</v>
      </c>
      <c r="D14" s="64"/>
      <c r="E14" s="77"/>
      <c r="F14" s="78"/>
      <c r="G14" s="70"/>
      <c r="H14" s="70"/>
      <c r="I14" s="70"/>
      <c r="J14" s="70"/>
      <c r="K14" s="78"/>
      <c r="N14" s="50" t="n">
        <v>12</v>
      </c>
      <c r="O14" s="50" t="n">
        <v>1655</v>
      </c>
      <c r="P14" s="63" t="n">
        <v>0.902800086573927</v>
      </c>
      <c r="Q14" s="64" t="n">
        <f aca="false">O14/P14</f>
        <v>1833.18546886789</v>
      </c>
      <c r="S14" s="50" t="n">
        <v>12</v>
      </c>
      <c r="T14" s="50" t="n">
        <f aca="false">53.154*S14+1212.9</f>
        <v>1850.748</v>
      </c>
      <c r="U14" s="67" t="n">
        <v>0.902800086573927</v>
      </c>
      <c r="V14" s="64" t="n">
        <f aca="false">T14+(T14*(U14-1))</f>
        <v>1670.85545462652</v>
      </c>
      <c r="W14" s="50" t="n">
        <v>1655</v>
      </c>
      <c r="X14" s="64" t="n">
        <f aca="false">W14-V14</f>
        <v>-15.8554546265223</v>
      </c>
      <c r="Y14" s="64" t="n">
        <f aca="false">ABS(X14)</f>
        <v>15.8554546265223</v>
      </c>
    </row>
    <row r="15" customFormat="false" ht="21.6" hidden="false" customHeight="false" outlineLevel="0" collapsed="false">
      <c r="A15" s="50" t="n">
        <v>8</v>
      </c>
      <c r="B15" s="50" t="n">
        <v>1593.75</v>
      </c>
      <c r="C15" s="50"/>
      <c r="D15" s="64" t="n">
        <f aca="false">AVERAGE(C14:C16)</f>
        <v>1645.66666666667</v>
      </c>
      <c r="E15" s="77" t="n">
        <f aca="false">B15/D15</f>
        <v>0.968452501519141</v>
      </c>
      <c r="F15" s="78"/>
      <c r="G15" s="70"/>
      <c r="H15" s="70"/>
      <c r="I15" s="70"/>
      <c r="J15" s="70"/>
      <c r="K15" s="78"/>
      <c r="N15" s="50" t="n">
        <v>13</v>
      </c>
      <c r="O15" s="50" t="n">
        <v>1510.5</v>
      </c>
      <c r="P15" s="63" t="n">
        <v>0.805740422527586</v>
      </c>
      <c r="Q15" s="64" t="n">
        <f aca="false">O15/P15</f>
        <v>1874.67322945224</v>
      </c>
      <c r="S15" s="50" t="n">
        <v>13</v>
      </c>
      <c r="T15" s="50" t="n">
        <f aca="false">53.154*S15+1212.9</f>
        <v>1903.902</v>
      </c>
      <c r="U15" s="67" t="n">
        <v>0.805740422527586</v>
      </c>
      <c r="V15" s="64" t="n">
        <f aca="false">T15+(T15*(U15-1))</f>
        <v>1534.05080193112</v>
      </c>
      <c r="W15" s="50" t="n">
        <v>1510.5</v>
      </c>
      <c r="X15" s="64" t="n">
        <f aca="false">W15-V15</f>
        <v>-23.5508019311151</v>
      </c>
      <c r="Y15" s="64" t="n">
        <f aca="false">ABS(X15)</f>
        <v>23.5508019311151</v>
      </c>
    </row>
    <row r="16" customFormat="false" ht="21.6" hidden="false" customHeight="false" outlineLevel="0" collapsed="false">
      <c r="A16" s="50"/>
      <c r="B16" s="50"/>
      <c r="C16" s="50" t="n">
        <f aca="false">AVERAGE(B11:B21)</f>
        <v>1675.91666666667</v>
      </c>
      <c r="D16" s="64"/>
      <c r="E16" s="77"/>
      <c r="F16" s="78"/>
      <c r="G16" s="70"/>
      <c r="H16" s="70"/>
      <c r="I16" s="70"/>
      <c r="J16" s="70"/>
      <c r="K16" s="78"/>
      <c r="N16" s="50" t="n">
        <v>14</v>
      </c>
      <c r="O16" s="50" t="n">
        <v>1999.5</v>
      </c>
      <c r="P16" s="63" t="n">
        <v>0.980987683379629</v>
      </c>
      <c r="Q16" s="64" t="n">
        <f aca="false">O16/P16</f>
        <v>2038.25189029027</v>
      </c>
      <c r="S16" s="50" t="n">
        <v>14</v>
      </c>
      <c r="T16" s="50" t="n">
        <f aca="false">53.154*S16+1212.9</f>
        <v>1957.056</v>
      </c>
      <c r="U16" s="67" t="n">
        <v>0.980987683379629</v>
      </c>
      <c r="V16" s="64" t="n">
        <f aca="false">T16+(T16*(U16-1))</f>
        <v>1919.8478316842</v>
      </c>
      <c r="W16" s="50" t="n">
        <v>1999.5</v>
      </c>
      <c r="X16" s="64" t="n">
        <f aca="false">W16-V16</f>
        <v>79.6521683157971</v>
      </c>
      <c r="Y16" s="64" t="n">
        <f aca="false">ABS(X16)</f>
        <v>79.6521683157971</v>
      </c>
    </row>
    <row r="17" customFormat="false" ht="21.6" hidden="false" customHeight="false" outlineLevel="0" collapsed="false">
      <c r="A17" s="50" t="n">
        <v>9</v>
      </c>
      <c r="B17" s="50" t="n">
        <v>1917.5</v>
      </c>
      <c r="C17" s="50"/>
      <c r="D17" s="64" t="n">
        <f aca="false">AVERAGE(C16:C18)</f>
        <v>1701.33333333333</v>
      </c>
      <c r="E17" s="77" t="n">
        <f aca="false">B17/D17</f>
        <v>1.12705721003135</v>
      </c>
      <c r="F17" s="78"/>
      <c r="G17" s="70"/>
      <c r="H17" s="70"/>
      <c r="I17" s="70"/>
      <c r="J17" s="70"/>
      <c r="K17" s="78"/>
      <c r="N17" s="50" t="n">
        <v>15</v>
      </c>
      <c r="O17" s="50" t="n">
        <v>2235</v>
      </c>
      <c r="P17" s="63" t="n">
        <v>1.10020902559267</v>
      </c>
      <c r="Q17" s="64" t="n">
        <f aca="false">O17/P17</f>
        <v>2031.43216244389</v>
      </c>
      <c r="S17" s="50" t="n">
        <v>15</v>
      </c>
      <c r="T17" s="50" t="n">
        <f aca="false">53.154*S17+1212.9</f>
        <v>2010.21</v>
      </c>
      <c r="U17" s="67" t="n">
        <v>1.10020902559267</v>
      </c>
      <c r="V17" s="64" t="n">
        <f aca="false">T17+(T17*(U17-1))</f>
        <v>2211.65118533663</v>
      </c>
      <c r="W17" s="50" t="n">
        <v>2235</v>
      </c>
      <c r="X17" s="64" t="n">
        <f aca="false">W17-V17</f>
        <v>23.3488146633654</v>
      </c>
      <c r="Y17" s="64" t="n">
        <f aca="false">ABS(X17)</f>
        <v>23.3488146633654</v>
      </c>
    </row>
    <row r="18" customFormat="false" ht="21.6" hidden="false" customHeight="false" outlineLevel="0" collapsed="false">
      <c r="A18" s="50"/>
      <c r="B18" s="50"/>
      <c r="C18" s="50" t="n">
        <f aca="false">AVERAGE(B13:B23)</f>
        <v>1726.75</v>
      </c>
      <c r="D18" s="64"/>
      <c r="E18" s="77"/>
      <c r="F18" s="78"/>
      <c r="G18" s="70"/>
      <c r="H18" s="70"/>
      <c r="I18" s="70"/>
      <c r="J18" s="70"/>
      <c r="K18" s="78"/>
      <c r="N18" s="50" t="n">
        <v>16</v>
      </c>
      <c r="O18" s="50" t="n">
        <v>2256</v>
      </c>
      <c r="P18" s="63" t="n">
        <v>1.10700062957852</v>
      </c>
      <c r="Q18" s="64" t="n">
        <f aca="false">O18/P18</f>
        <v>2037.93922037691</v>
      </c>
      <c r="S18" s="50" t="n">
        <v>16</v>
      </c>
      <c r="T18" s="50" t="n">
        <f aca="false">53.154*S18+1212.9</f>
        <v>2063.364</v>
      </c>
      <c r="U18" s="67" t="n">
        <v>1.10700062957852</v>
      </c>
      <c r="V18" s="64" t="n">
        <f aca="false">T18+(T18*(U18-1))</f>
        <v>2284.14524704966</v>
      </c>
      <c r="W18" s="50" t="n">
        <v>2256</v>
      </c>
      <c r="X18" s="64" t="n">
        <f aca="false">W18-V18</f>
        <v>-28.1452470496611</v>
      </c>
      <c r="Y18" s="64" t="n">
        <f aca="false">ABS(X18)</f>
        <v>28.1452470496611</v>
      </c>
    </row>
    <row r="19" customFormat="false" ht="21.6" hidden="false" customHeight="false" outlineLevel="0" collapsed="false">
      <c r="A19" s="50" t="n">
        <v>10</v>
      </c>
      <c r="B19" s="50" t="n">
        <v>2000</v>
      </c>
      <c r="C19" s="50"/>
      <c r="D19" s="64" t="n">
        <f aca="false">AVERAGE(C18:C20)</f>
        <v>1745.85416666667</v>
      </c>
      <c r="E19" s="77" t="n">
        <f aca="false">B19/D19</f>
        <v>1.145571055238</v>
      </c>
      <c r="F19" s="78"/>
      <c r="G19" s="70"/>
      <c r="H19" s="70"/>
      <c r="I19" s="70"/>
      <c r="J19" s="70"/>
      <c r="K19" s="78"/>
      <c r="N19" s="50" t="n">
        <v>17</v>
      </c>
      <c r="O19" s="50" t="n">
        <v>2293.5</v>
      </c>
      <c r="P19" s="63" t="n">
        <v>1.0218697889264</v>
      </c>
      <c r="Q19" s="64" t="n">
        <f aca="false">O19/P19</f>
        <v>2244.41511516804</v>
      </c>
      <c r="S19" s="50" t="n">
        <v>17</v>
      </c>
      <c r="T19" s="50" t="n">
        <f aca="false">53.154*S19+1212.9</f>
        <v>2116.518</v>
      </c>
      <c r="U19" s="67" t="n">
        <v>1.0218697889264</v>
      </c>
      <c r="V19" s="64" t="n">
        <f aca="false">T19+(T19*(U19-1))</f>
        <v>2162.80580191894</v>
      </c>
      <c r="W19" s="50" t="n">
        <v>2293.5</v>
      </c>
      <c r="X19" s="64" t="n">
        <f aca="false">W19-V19</f>
        <v>130.694198081063</v>
      </c>
      <c r="Y19" s="64" t="n">
        <f aca="false">ABS(X19)</f>
        <v>130.694198081063</v>
      </c>
    </row>
    <row r="20" customFormat="false" ht="21.6" hidden="false" customHeight="false" outlineLevel="0" collapsed="false">
      <c r="A20" s="50"/>
      <c r="B20" s="50"/>
      <c r="C20" s="50" t="n">
        <f aca="false">AVERAGE(B15:B25)</f>
        <v>1764.95833333333</v>
      </c>
      <c r="D20" s="64"/>
      <c r="E20" s="77"/>
      <c r="F20" s="78"/>
      <c r="G20" s="70"/>
      <c r="H20" s="70"/>
      <c r="I20" s="70"/>
      <c r="J20" s="70"/>
      <c r="K20" s="78"/>
      <c r="N20" s="50" t="n">
        <v>18</v>
      </c>
      <c r="O20" s="50" t="n">
        <v>1933.5</v>
      </c>
      <c r="P20" s="67" t="n">
        <v>0.902800086573927</v>
      </c>
      <c r="Q20" s="64" t="n">
        <f aca="false">O20/P20</f>
        <v>2141.6701535082</v>
      </c>
      <c r="S20" s="50" t="n">
        <v>18</v>
      </c>
      <c r="T20" s="50" t="n">
        <f aca="false">53.154*S20+1212.9</f>
        <v>2169.672</v>
      </c>
      <c r="U20" s="67" t="n">
        <v>0.902800086573927</v>
      </c>
      <c r="V20" s="64" t="n">
        <f aca="false">T20+(T20*(U20-1))</f>
        <v>1958.78006943703</v>
      </c>
      <c r="W20" s="50" t="n">
        <v>1933.5</v>
      </c>
      <c r="X20" s="64" t="n">
        <f aca="false">W20-V20</f>
        <v>-25.2800694370253</v>
      </c>
      <c r="Y20" s="64" t="n">
        <f aca="false">ABS(X20)</f>
        <v>25.2800694370253</v>
      </c>
    </row>
    <row r="21" customFormat="false" ht="21.6" hidden="false" customHeight="false" outlineLevel="0" collapsed="false">
      <c r="A21" s="50" t="n">
        <v>11</v>
      </c>
      <c r="B21" s="50" t="n">
        <v>1913</v>
      </c>
      <c r="C21" s="50"/>
      <c r="D21" s="64" t="n">
        <f aca="false">AVERAGE(C20:C22)</f>
        <v>1798.77083333333</v>
      </c>
      <c r="E21" s="77" t="n">
        <f aca="false">B21/D21</f>
        <v>1.06350401315713</v>
      </c>
      <c r="F21" s="78"/>
      <c r="G21" s="70"/>
      <c r="H21" s="70"/>
      <c r="I21" s="70"/>
      <c r="J21" s="70"/>
      <c r="K21" s="78"/>
      <c r="N21" s="50" t="n">
        <v>19</v>
      </c>
      <c r="O21" s="50" t="n">
        <v>1748.25</v>
      </c>
      <c r="P21" s="67" t="n">
        <v>0.805740422527586</v>
      </c>
      <c r="Q21" s="64" t="n">
        <f aca="false">O21/P21</f>
        <v>2169.74344481289</v>
      </c>
      <c r="S21" s="50" t="n">
        <v>19</v>
      </c>
      <c r="T21" s="50" t="n">
        <f aca="false">53.154*S21+1212.9</f>
        <v>2222.826</v>
      </c>
      <c r="U21" s="67" t="n">
        <v>0.805740422527586</v>
      </c>
      <c r="V21" s="64" t="n">
        <f aca="false">T21+(T21*(U21-1))</f>
        <v>1791.0207604453</v>
      </c>
      <c r="W21" s="50" t="n">
        <v>1748.25</v>
      </c>
      <c r="X21" s="64" t="n">
        <f aca="false">W21-V21</f>
        <v>-42.7707604453028</v>
      </c>
      <c r="Y21" s="64" t="n">
        <f aca="false">ABS(X21)</f>
        <v>42.7707604453028</v>
      </c>
    </row>
    <row r="22" customFormat="false" ht="21.6" hidden="false" customHeight="false" outlineLevel="0" collapsed="false">
      <c r="A22" s="50"/>
      <c r="B22" s="50"/>
      <c r="C22" s="50" t="n">
        <f aca="false">AVERAGE(B17:B27)</f>
        <v>1832.58333333333</v>
      </c>
      <c r="D22" s="64"/>
      <c r="E22" s="77"/>
      <c r="F22" s="78"/>
      <c r="G22" s="70"/>
      <c r="H22" s="70"/>
      <c r="I22" s="70"/>
      <c r="J22" s="70"/>
      <c r="K22" s="78"/>
      <c r="N22" s="50" t="n">
        <v>20</v>
      </c>
      <c r="O22" s="50" t="n">
        <v>2100</v>
      </c>
      <c r="P22" s="67" t="n">
        <v>0.980987683379629</v>
      </c>
      <c r="Q22" s="64" t="n">
        <f aca="false">O22/P22</f>
        <v>2140.69965971971</v>
      </c>
      <c r="S22" s="50" t="n">
        <v>20</v>
      </c>
      <c r="T22" s="50" t="n">
        <f aca="false">53.154*S22+1212.9</f>
        <v>2275.98</v>
      </c>
      <c r="U22" s="67" t="n">
        <v>0.980987683379629</v>
      </c>
      <c r="V22" s="64" t="n">
        <f aca="false">T22+(T22*(U22-1))</f>
        <v>2232.70834761837</v>
      </c>
      <c r="W22" s="50" t="n">
        <v>2100</v>
      </c>
      <c r="X22" s="64" t="n">
        <f aca="false">W22-V22</f>
        <v>-132.708347618368</v>
      </c>
      <c r="Y22" s="64" t="n">
        <f aca="false">ABS(X22)</f>
        <v>132.708347618368</v>
      </c>
    </row>
    <row r="23" customFormat="false" ht="21.6" hidden="false" customHeight="false" outlineLevel="0" collapsed="false">
      <c r="A23" s="50" t="n">
        <v>12</v>
      </c>
      <c r="B23" s="50" t="n">
        <v>1655</v>
      </c>
      <c r="C23" s="50"/>
      <c r="D23" s="64" t="n">
        <f aca="false">AVERAGE(C22:C24)</f>
        <v>1859.04166666667</v>
      </c>
      <c r="E23" s="77" t="n">
        <f aca="false">B23/D23</f>
        <v>0.890243629109981</v>
      </c>
      <c r="F23" s="78"/>
      <c r="G23" s="70"/>
      <c r="H23" s="70"/>
      <c r="I23" s="70"/>
      <c r="J23" s="70"/>
      <c r="K23" s="78"/>
      <c r="N23" s="50" t="n">
        <v>21</v>
      </c>
      <c r="O23" s="50" t="n">
        <v>2450</v>
      </c>
      <c r="P23" s="67" t="n">
        <v>1.10020902559267</v>
      </c>
      <c r="Q23" s="64" t="n">
        <f aca="false">O23/P23</f>
        <v>2226.84957404364</v>
      </c>
      <c r="S23" s="50" t="n">
        <v>21</v>
      </c>
      <c r="T23" s="50" t="n">
        <f aca="false">53.154*S23+1212.9</f>
        <v>2329.134</v>
      </c>
      <c r="U23" s="67" t="n">
        <v>1.10020902559267</v>
      </c>
      <c r="V23" s="64" t="n">
        <f aca="false">T23+(T23*(U23-1))</f>
        <v>2562.53424861475</v>
      </c>
      <c r="W23" s="50" t="n">
        <v>2450</v>
      </c>
      <c r="X23" s="64" t="n">
        <f aca="false">W23-V23</f>
        <v>-112.53424861475</v>
      </c>
      <c r="Y23" s="64" t="n">
        <f aca="false">ABS(X23)</f>
        <v>112.53424861475</v>
      </c>
    </row>
    <row r="24" customFormat="false" ht="21.6" hidden="false" customHeight="false" outlineLevel="0" collapsed="false">
      <c r="A24" s="50"/>
      <c r="B24" s="50"/>
      <c r="C24" s="50" t="n">
        <f aca="false">AVERAGE(B19:B29)</f>
        <v>1885.5</v>
      </c>
      <c r="D24" s="64"/>
      <c r="E24" s="77"/>
      <c r="F24" s="78"/>
      <c r="G24" s="70"/>
      <c r="H24" s="70"/>
      <c r="I24" s="70"/>
      <c r="J24" s="70"/>
      <c r="K24" s="78"/>
      <c r="N24" s="50" t="n">
        <v>22</v>
      </c>
      <c r="O24" s="50" t="n">
        <v>2577.5</v>
      </c>
      <c r="P24" s="67" t="n">
        <v>1.10700062957852</v>
      </c>
      <c r="Q24" s="64" t="n">
        <f aca="false">O24/P24</f>
        <v>2328.36362611767</v>
      </c>
      <c r="S24" s="50" t="n">
        <v>22</v>
      </c>
      <c r="T24" s="50" t="n">
        <f aca="false">53.154*S24+1212.9</f>
        <v>2382.288</v>
      </c>
      <c r="U24" s="67" t="n">
        <v>1.10700062957852</v>
      </c>
      <c r="V24" s="64" t="n">
        <f aca="false">T24+(T24*(U24-1))</f>
        <v>2637.19431583736</v>
      </c>
      <c r="W24" s="50" t="n">
        <v>2577.5</v>
      </c>
      <c r="X24" s="64" t="n">
        <f aca="false">W24-V24</f>
        <v>-59.6943158373629</v>
      </c>
      <c r="Y24" s="64" t="n">
        <f aca="false">ABS(X24)</f>
        <v>59.6943158373629</v>
      </c>
    </row>
    <row r="25" customFormat="false" ht="21.6" hidden="false" customHeight="false" outlineLevel="0" collapsed="false">
      <c r="A25" s="50" t="n">
        <v>13</v>
      </c>
      <c r="B25" s="50" t="n">
        <v>1510.5</v>
      </c>
      <c r="C25" s="50"/>
      <c r="D25" s="64" t="n">
        <f aca="false">AVERAGE(C24:C26)</f>
        <v>1906.83333333333</v>
      </c>
      <c r="E25" s="81" t="n">
        <f aca="false">B25/D25</f>
        <v>0.792151035748623</v>
      </c>
      <c r="F25" s="78"/>
      <c r="G25" s="70"/>
      <c r="H25" s="70"/>
      <c r="I25" s="70"/>
      <c r="J25" s="70"/>
      <c r="K25" s="78"/>
      <c r="N25" s="50" t="n">
        <v>23</v>
      </c>
      <c r="O25" s="50" t="n">
        <v>2495</v>
      </c>
      <c r="P25" s="67" t="n">
        <v>1.0218697889264</v>
      </c>
      <c r="Q25" s="64" t="n">
        <f aca="false">O25/P25</f>
        <v>2441.60266507271</v>
      </c>
      <c r="S25" s="50" t="n">
        <v>23</v>
      </c>
      <c r="T25" s="50" t="n">
        <f aca="false">53.154*S25+1212.9</f>
        <v>2435.442</v>
      </c>
      <c r="U25" s="67" t="n">
        <v>1.0218697889264</v>
      </c>
      <c r="V25" s="64" t="n">
        <f aca="false">T25+(T25*(U25-1))</f>
        <v>2488.7046024825</v>
      </c>
      <c r="W25" s="50" t="n">
        <v>2495</v>
      </c>
      <c r="X25" s="64" t="n">
        <f aca="false">W25-V25</f>
        <v>6.29539751749871</v>
      </c>
      <c r="Y25" s="64" t="n">
        <f aca="false">ABS(X25)</f>
        <v>6.29539751749871</v>
      </c>
    </row>
    <row r="26" customFormat="false" ht="21.6" hidden="false" customHeight="false" outlineLevel="0" collapsed="false">
      <c r="A26" s="50"/>
      <c r="B26" s="50"/>
      <c r="C26" s="50" t="n">
        <f aca="false">AVERAGE(B21:B31)</f>
        <v>1928.16666666667</v>
      </c>
      <c r="D26" s="64"/>
      <c r="E26" s="77"/>
      <c r="F26" s="78"/>
      <c r="G26" s="70"/>
      <c r="H26" s="70"/>
      <c r="I26" s="70"/>
      <c r="J26" s="70"/>
      <c r="K26" s="78"/>
      <c r="N26" s="50" t="n">
        <v>24</v>
      </c>
      <c r="O26" s="50" t="n">
        <v>2264.5</v>
      </c>
      <c r="P26" s="67" t="n">
        <v>0.902800086573927</v>
      </c>
      <c r="Q26" s="64" t="n">
        <f aca="false">O26/P26</f>
        <v>2508.30724728178</v>
      </c>
      <c r="S26" s="50" t="n">
        <v>24</v>
      </c>
      <c r="T26" s="50" t="n">
        <f aca="false">53.154*S26+1212.9</f>
        <v>2488.596</v>
      </c>
      <c r="U26" s="67" t="n">
        <v>0.902800086573927</v>
      </c>
      <c r="V26" s="64" t="n">
        <f aca="false">T26+(T26*(U26-1))</f>
        <v>2246.70468424753</v>
      </c>
      <c r="W26" s="50" t="n">
        <v>2264.5</v>
      </c>
      <c r="X26" s="64" t="n">
        <f aca="false">W26-V26</f>
        <v>17.7953157524712</v>
      </c>
      <c r="Y26" s="64" t="n">
        <f aca="false">ABS(X26)</f>
        <v>17.7953157524712</v>
      </c>
    </row>
    <row r="27" customFormat="false" ht="21.6" hidden="false" customHeight="false" outlineLevel="0" collapsed="false">
      <c r="A27" s="50" t="n">
        <v>14</v>
      </c>
      <c r="B27" s="50" t="n">
        <v>1999.5</v>
      </c>
      <c r="C27" s="50"/>
      <c r="D27" s="64" t="n">
        <f aca="false">AVERAGE(C26:C28)</f>
        <v>1959.875</v>
      </c>
      <c r="E27" s="77" t="n">
        <f aca="false">B27/D27</f>
        <v>1.020218126156</v>
      </c>
      <c r="F27" s="78"/>
      <c r="G27" s="70"/>
      <c r="H27" s="70"/>
      <c r="I27" s="70"/>
      <c r="J27" s="70"/>
      <c r="K27" s="78"/>
      <c r="N27" s="50" t="n">
        <v>25</v>
      </c>
      <c r="O27" s="50" t="n">
        <v>2140</v>
      </c>
      <c r="P27" s="67" t="n">
        <v>0.805740422527586</v>
      </c>
      <c r="Q27" s="64" t="n">
        <f aca="false">O27/P27</f>
        <v>2655.94221186878</v>
      </c>
      <c r="S27" s="50" t="n">
        <v>25</v>
      </c>
      <c r="T27" s="50" t="n">
        <f aca="false">53.154*S27+1212.9</f>
        <v>2541.75</v>
      </c>
      <c r="U27" s="67" t="n">
        <v>0.805740422527586</v>
      </c>
      <c r="V27" s="64" t="n">
        <f aca="false">T27+(T27*(U27-1))</f>
        <v>2047.99071895949</v>
      </c>
      <c r="W27" s="50" t="n">
        <v>2140</v>
      </c>
      <c r="X27" s="64" t="n">
        <f aca="false">W27-V27</f>
        <v>92.0092810405095</v>
      </c>
      <c r="Y27" s="64" t="n">
        <f aca="false">ABS(X27)</f>
        <v>92.0092810405095</v>
      </c>
    </row>
    <row r="28" customFormat="false" ht="21.6" hidden="false" customHeight="false" outlineLevel="0" collapsed="false">
      <c r="A28" s="50"/>
      <c r="B28" s="50"/>
      <c r="C28" s="50" t="n">
        <f aca="false">AVERAGE(B23:B33)</f>
        <v>1991.58333333333</v>
      </c>
      <c r="D28" s="64"/>
      <c r="E28" s="77"/>
      <c r="F28" s="78"/>
      <c r="G28" s="70"/>
      <c r="H28" s="70"/>
      <c r="I28" s="70"/>
      <c r="J28" s="70"/>
      <c r="K28" s="78"/>
      <c r="S28" s="50" t="n">
        <v>26</v>
      </c>
      <c r="T28" s="50" t="n">
        <f aca="false">53.154*S28+1212.9</f>
        <v>2594.904</v>
      </c>
      <c r="U28" s="67" t="n">
        <v>0.980987683379629</v>
      </c>
      <c r="V28" s="68" t="n">
        <f aca="false">T28+(T28*(U28-1))</f>
        <v>2545.56886355253</v>
      </c>
      <c r="W28" s="50"/>
      <c r="X28" s="50"/>
      <c r="Y28" s="50"/>
    </row>
    <row r="29" customFormat="false" ht="41.75" hidden="false" customHeight="false" outlineLevel="0" collapsed="false">
      <c r="A29" s="50" t="n">
        <v>15</v>
      </c>
      <c r="B29" s="50" t="n">
        <v>2235</v>
      </c>
      <c r="C29" s="50"/>
      <c r="D29" s="64" t="n">
        <f aca="false">AVERAGE(C28:C30)</f>
        <v>2014.79166666667</v>
      </c>
      <c r="E29" s="77" t="n">
        <f aca="false">B29/D29</f>
        <v>1.10929583290249</v>
      </c>
      <c r="F29" s="78"/>
      <c r="G29" s="70"/>
      <c r="H29" s="70"/>
      <c r="I29" s="70"/>
      <c r="J29" s="70"/>
      <c r="K29" s="78"/>
      <c r="S29" s="50" t="s">
        <v>84</v>
      </c>
      <c r="T29" s="50"/>
      <c r="U29" s="67"/>
      <c r="V29" s="64"/>
      <c r="W29" s="50"/>
      <c r="X29" s="64" t="n">
        <f aca="false">SUM(X3:X27)</f>
        <v>-4.19242461332033</v>
      </c>
      <c r="Y29" s="50"/>
    </row>
    <row r="30" customFormat="false" ht="21.6" hidden="false" customHeight="false" outlineLevel="0" collapsed="false">
      <c r="A30" s="50"/>
      <c r="B30" s="50"/>
      <c r="C30" s="50" t="n">
        <f aca="false">AVERAGE(B25:B35)</f>
        <v>2038</v>
      </c>
      <c r="D30" s="64"/>
      <c r="E30" s="77"/>
      <c r="F30" s="78"/>
      <c r="G30" s="70"/>
      <c r="H30" s="70"/>
      <c r="I30" s="70"/>
      <c r="J30" s="70"/>
      <c r="K30" s="78"/>
      <c r="S30" s="50" t="s">
        <v>25</v>
      </c>
      <c r="T30" s="50"/>
      <c r="U30" s="67"/>
      <c r="V30" s="64"/>
      <c r="W30" s="50"/>
      <c r="X30" s="64" t="n">
        <f aca="false">(SUM(Y3:Y27))/S28</f>
        <v>46.3580186136082</v>
      </c>
      <c r="Y30" s="50"/>
    </row>
    <row r="31" customFormat="false" ht="21.6" hidden="false" customHeight="false" outlineLevel="0" collapsed="false">
      <c r="A31" s="50" t="n">
        <v>16</v>
      </c>
      <c r="B31" s="50" t="n">
        <v>2256</v>
      </c>
      <c r="C31" s="50"/>
      <c r="D31" s="64" t="n">
        <f aca="false">AVERAGE(C30:C32)</f>
        <v>2057.8125</v>
      </c>
      <c r="E31" s="77" t="n">
        <f aca="false">B31/D31</f>
        <v>1.09630979498861</v>
      </c>
      <c r="F31" s="78"/>
      <c r="G31" s="70"/>
      <c r="H31" s="70"/>
      <c r="I31" s="70"/>
      <c r="J31" s="70"/>
      <c r="K31" s="78"/>
    </row>
    <row r="32" customFormat="false" ht="21.6" hidden="false" customHeight="false" outlineLevel="0" collapsed="false">
      <c r="A32" s="50"/>
      <c r="B32" s="50"/>
      <c r="C32" s="50" t="n">
        <f aca="false">AVERAGE(B27:B37)</f>
        <v>2077.625</v>
      </c>
      <c r="D32" s="64"/>
      <c r="E32" s="77"/>
      <c r="F32" s="78"/>
      <c r="G32" s="70"/>
      <c r="H32" s="70"/>
      <c r="I32" s="70"/>
      <c r="J32" s="70"/>
      <c r="K32" s="78"/>
    </row>
    <row r="33" customFormat="false" ht="21.6" hidden="false" customHeight="false" outlineLevel="0" collapsed="false">
      <c r="A33" s="50" t="n">
        <v>17</v>
      </c>
      <c r="B33" s="50" t="n">
        <v>2293.5</v>
      </c>
      <c r="C33" s="50"/>
      <c r="D33" s="64" t="n">
        <f aca="false">AVERAGE(C32:C34)</f>
        <v>2086</v>
      </c>
      <c r="E33" s="77" t="n">
        <f aca="false">B33/D33</f>
        <v>1.09947267497603</v>
      </c>
      <c r="F33" s="78"/>
      <c r="G33" s="70"/>
      <c r="H33" s="70"/>
      <c r="I33" s="70"/>
      <c r="J33" s="70"/>
      <c r="K33" s="78"/>
    </row>
    <row r="34" customFormat="false" ht="21.6" hidden="false" customHeight="false" outlineLevel="0" collapsed="false">
      <c r="A34" s="50"/>
      <c r="B34" s="50"/>
      <c r="C34" s="50" t="n">
        <f aca="false">AVERAGE(B29:B39)</f>
        <v>2094.375</v>
      </c>
      <c r="D34" s="64"/>
      <c r="E34" s="77"/>
      <c r="F34" s="78"/>
      <c r="G34" s="70"/>
      <c r="H34" s="70"/>
      <c r="I34" s="70"/>
      <c r="J34" s="70"/>
      <c r="K34" s="78"/>
    </row>
    <row r="35" customFormat="false" ht="21.6" hidden="false" customHeight="false" outlineLevel="0" collapsed="false">
      <c r="A35" s="50" t="n">
        <v>18</v>
      </c>
      <c r="B35" s="50" t="n">
        <v>1933.5</v>
      </c>
      <c r="C35" s="50"/>
      <c r="D35" s="64" t="n">
        <f aca="false">AVERAGE(C34:C36)</f>
        <v>2112.29166666667</v>
      </c>
      <c r="E35" s="77" t="n">
        <f aca="false">B35/D35</f>
        <v>0.915356544037874</v>
      </c>
      <c r="F35" s="78"/>
      <c r="G35" s="70"/>
      <c r="H35" s="70"/>
      <c r="I35" s="70"/>
      <c r="J35" s="70"/>
      <c r="K35" s="78"/>
    </row>
    <row r="36" customFormat="false" ht="21.6" hidden="false" customHeight="false" outlineLevel="0" collapsed="false">
      <c r="A36" s="50"/>
      <c r="B36" s="50"/>
      <c r="C36" s="50" t="n">
        <f aca="false">AVERAGE(B31:B41)</f>
        <v>2130.20833333333</v>
      </c>
      <c r="D36" s="64"/>
      <c r="E36" s="77"/>
      <c r="F36" s="78"/>
      <c r="G36" s="70"/>
      <c r="H36" s="70"/>
      <c r="I36" s="70"/>
      <c r="J36" s="70"/>
      <c r="K36" s="78"/>
    </row>
    <row r="37" customFormat="false" ht="21.6" hidden="false" customHeight="false" outlineLevel="0" collapsed="false">
      <c r="A37" s="50" t="n">
        <v>19</v>
      </c>
      <c r="B37" s="50" t="n">
        <v>1748.25</v>
      </c>
      <c r="C37" s="50"/>
      <c r="D37" s="64" t="n">
        <f aca="false">AVERAGE(C36:C38)</f>
        <v>2157</v>
      </c>
      <c r="E37" s="81" t="n">
        <f aca="false">B37/D37</f>
        <v>0.810500695410292</v>
      </c>
      <c r="F37" s="78"/>
      <c r="G37" s="70"/>
      <c r="H37" s="70"/>
      <c r="I37" s="70"/>
      <c r="J37" s="70"/>
      <c r="K37" s="78"/>
    </row>
    <row r="38" customFormat="false" ht="21.6" hidden="false" customHeight="false" outlineLevel="0" collapsed="false">
      <c r="A38" s="50"/>
      <c r="B38" s="50"/>
      <c r="C38" s="50" t="n">
        <f aca="false">AVERAGE(B33:B43)</f>
        <v>2183.79166666667</v>
      </c>
      <c r="D38" s="64"/>
      <c r="E38" s="77"/>
      <c r="F38" s="78"/>
      <c r="G38" s="70"/>
      <c r="H38" s="70"/>
      <c r="I38" s="70"/>
      <c r="J38" s="70"/>
      <c r="K38" s="78"/>
    </row>
    <row r="39" customFormat="false" ht="21.6" hidden="false" customHeight="false" outlineLevel="0" collapsed="false">
      <c r="A39" s="50" t="n">
        <v>20</v>
      </c>
      <c r="B39" s="50" t="n">
        <v>2100</v>
      </c>
      <c r="C39" s="50"/>
      <c r="D39" s="64" t="n">
        <f aca="false">AVERAGE(C38:C40)</f>
        <v>2200.58333333333</v>
      </c>
      <c r="E39" s="77" t="n">
        <f aca="false">B39/D39</f>
        <v>0.954292422463741</v>
      </c>
      <c r="F39" s="78"/>
      <c r="G39" s="70"/>
      <c r="H39" s="70"/>
      <c r="I39" s="70"/>
      <c r="J39" s="70"/>
      <c r="K39" s="78"/>
    </row>
    <row r="40" customFormat="false" ht="21.6" hidden="false" customHeight="false" outlineLevel="0" collapsed="false">
      <c r="A40" s="50"/>
      <c r="B40" s="50"/>
      <c r="C40" s="50" t="n">
        <f aca="false">AVERAGE(B35:B45)</f>
        <v>2217.375</v>
      </c>
      <c r="D40" s="64"/>
      <c r="E40" s="77"/>
      <c r="F40" s="78"/>
      <c r="G40" s="70"/>
      <c r="H40" s="70"/>
      <c r="I40" s="70"/>
      <c r="J40" s="70"/>
      <c r="K40" s="78"/>
    </row>
    <row r="41" customFormat="false" ht="21.6" hidden="false" customHeight="false" outlineLevel="0" collapsed="false">
      <c r="A41" s="50" t="n">
        <v>21</v>
      </c>
      <c r="B41" s="50" t="n">
        <v>2450</v>
      </c>
      <c r="C41" s="50"/>
      <c r="D41" s="64" t="n">
        <f aca="false">AVERAGE(C40:C42)</f>
        <v>2244.95833333333</v>
      </c>
      <c r="E41" s="77" t="n">
        <f aca="false">B41/D41</f>
        <v>1.09133428608549</v>
      </c>
      <c r="F41" s="78"/>
      <c r="G41" s="70"/>
      <c r="H41" s="70"/>
      <c r="I41" s="70"/>
      <c r="J41" s="70"/>
      <c r="K41" s="78"/>
    </row>
    <row r="42" customFormat="false" ht="21.6" hidden="false" customHeight="false" outlineLevel="0" collapsed="false">
      <c r="A42" s="50"/>
      <c r="B42" s="50"/>
      <c r="C42" s="50" t="n">
        <f aca="false">AVERAGE(B37:B46)</f>
        <v>2272.54166666667</v>
      </c>
      <c r="D42" s="64"/>
      <c r="E42" s="77"/>
      <c r="F42" s="78"/>
      <c r="G42" s="70"/>
      <c r="H42" s="70"/>
      <c r="I42" s="70"/>
      <c r="J42" s="70"/>
      <c r="K42" s="78"/>
    </row>
    <row r="43" customFormat="false" ht="21.6" hidden="false" customHeight="false" outlineLevel="0" collapsed="false">
      <c r="A43" s="50" t="n">
        <v>22</v>
      </c>
      <c r="B43" s="50" t="n">
        <v>2577.5</v>
      </c>
      <c r="C43" s="50"/>
      <c r="D43" s="64" t="n">
        <f aca="false">AVERAGE(C42:C44)</f>
        <v>2305.1875</v>
      </c>
      <c r="E43" s="77"/>
      <c r="F43" s="78"/>
      <c r="G43" s="70"/>
      <c r="H43" s="70"/>
      <c r="I43" s="70"/>
      <c r="J43" s="70"/>
      <c r="K43" s="78"/>
    </row>
    <row r="44" customFormat="false" ht="21.6" hidden="false" customHeight="false" outlineLevel="0" collapsed="false">
      <c r="A44" s="50"/>
      <c r="B44" s="50"/>
      <c r="C44" s="50" t="n">
        <f aca="false">AVERAGE(B39:B47)</f>
        <v>2337.83333333333</v>
      </c>
      <c r="D44" s="64"/>
      <c r="E44" s="77"/>
      <c r="F44" s="78"/>
      <c r="G44" s="70"/>
      <c r="H44" s="70"/>
      <c r="I44" s="70"/>
      <c r="J44" s="70"/>
      <c r="K44" s="78"/>
    </row>
    <row r="45" customFormat="false" ht="21.6" hidden="false" customHeight="false" outlineLevel="0" collapsed="false">
      <c r="A45" s="50" t="n">
        <v>23</v>
      </c>
      <c r="B45" s="50" t="n">
        <v>2495</v>
      </c>
      <c r="C45" s="50"/>
      <c r="D45" s="64"/>
      <c r="E45" s="77"/>
      <c r="F45" s="78"/>
      <c r="G45" s="70"/>
      <c r="H45" s="70"/>
      <c r="I45" s="70"/>
      <c r="J45" s="70"/>
      <c r="K45" s="78"/>
    </row>
    <row r="46" customFormat="false" ht="21.6" hidden="false" customHeight="false" outlineLevel="0" collapsed="false">
      <c r="A46" s="50" t="n">
        <v>24</v>
      </c>
      <c r="B46" s="50" t="n">
        <v>2264.5</v>
      </c>
      <c r="C46" s="50"/>
      <c r="D46" s="50"/>
      <c r="E46" s="77"/>
      <c r="F46" s="78"/>
      <c r="G46" s="70"/>
      <c r="H46" s="70"/>
      <c r="I46" s="70"/>
      <c r="J46" s="70"/>
      <c r="K46" s="78"/>
    </row>
    <row r="47" customFormat="false" ht="21.6" hidden="false" customHeight="false" outlineLevel="0" collapsed="false">
      <c r="A47" s="50" t="n">
        <v>25</v>
      </c>
      <c r="B47" s="50" t="n">
        <v>2140</v>
      </c>
      <c r="C47" s="50"/>
      <c r="D47" s="50"/>
      <c r="E47" s="77"/>
      <c r="F47" s="78"/>
      <c r="G47" s="70"/>
      <c r="H47" s="70"/>
      <c r="I47" s="70"/>
      <c r="J47" s="70"/>
      <c r="K47" s="78"/>
    </row>
    <row r="48" customFormat="false" ht="31.5" hidden="false" customHeight="true" outlineLevel="0" collapsed="false">
      <c r="A48" s="62" t="s">
        <v>128</v>
      </c>
      <c r="B48" s="62"/>
      <c r="C48" s="82"/>
      <c r="D48" s="64" t="n">
        <f aca="false">AVERAGE(D3:D47)</f>
        <v>1878.38596491228</v>
      </c>
      <c r="E48" s="76"/>
      <c r="F48" s="70"/>
      <c r="G48" s="70"/>
      <c r="H48" s="70"/>
      <c r="I48" s="70"/>
      <c r="J48" s="70"/>
      <c r="K48" s="70"/>
    </row>
    <row r="49" customFormat="false" ht="15" hidden="false" customHeight="false" outlineLevel="0" collapsed="false">
      <c r="A49" s="50"/>
      <c r="B49" s="50"/>
      <c r="C49" s="50"/>
      <c r="D49" s="64"/>
      <c r="E49" s="83"/>
      <c r="F49" s="84"/>
      <c r="G49" s="70"/>
      <c r="H49" s="70"/>
      <c r="I49" s="70"/>
      <c r="J49" s="70"/>
      <c r="K49" s="78"/>
    </row>
    <row r="50" customFormat="false" ht="15" hidden="false" customHeight="false" outlineLevel="0" collapsed="false">
      <c r="A50" s="70"/>
      <c r="B50" s="70"/>
      <c r="C50" s="70"/>
      <c r="F50" s="7"/>
      <c r="G50" s="7"/>
      <c r="H50" s="7"/>
      <c r="I50" s="7"/>
      <c r="J50" s="7"/>
      <c r="K50" s="7"/>
    </row>
    <row r="51" customFormat="false" ht="15" hidden="false" customHeight="false" outlineLevel="0" collapsed="false">
      <c r="G51" s="7"/>
      <c r="H51" s="7"/>
      <c r="I51" s="7"/>
      <c r="J51" s="7"/>
      <c r="K51" s="7"/>
    </row>
    <row r="52" customFormat="false" ht="21.6" hidden="false" customHeight="false" outlineLevel="0" collapsed="false">
      <c r="B52" s="50" t="s">
        <v>76</v>
      </c>
      <c r="C52" s="5" t="s">
        <v>129</v>
      </c>
      <c r="G52" s="7"/>
      <c r="H52" s="7"/>
      <c r="I52" s="7"/>
      <c r="J52" s="7"/>
      <c r="K52" s="7"/>
    </row>
    <row r="53" customFormat="false" ht="21.6" hidden="false" customHeight="false" outlineLevel="0" collapsed="false">
      <c r="B53" s="50" t="n">
        <v>1000</v>
      </c>
      <c r="C53" s="1" t="n">
        <v>1</v>
      </c>
      <c r="D53" s="5" t="n">
        <f aca="false">B53*C53</f>
        <v>1000</v>
      </c>
      <c r="G53" s="7"/>
      <c r="H53" s="7"/>
      <c r="I53" s="7"/>
      <c r="J53" s="7"/>
      <c r="K53" s="7"/>
    </row>
    <row r="54" customFormat="false" ht="21.6" hidden="false" customHeight="false" outlineLevel="0" collapsed="false">
      <c r="B54" s="50" t="n">
        <v>1300</v>
      </c>
      <c r="C54" s="1" t="n">
        <v>1</v>
      </c>
      <c r="D54" s="5" t="n">
        <f aca="false">B54*C54</f>
        <v>1300</v>
      </c>
      <c r="G54" s="7"/>
      <c r="H54" s="7"/>
      <c r="I54" s="7"/>
      <c r="J54" s="7"/>
      <c r="K54" s="7"/>
    </row>
    <row r="55" customFormat="false" ht="21.6" hidden="false" customHeight="false" outlineLevel="0" collapsed="false">
      <c r="B55" s="50" t="n">
        <v>1500</v>
      </c>
      <c r="C55" s="1" t="n">
        <v>1</v>
      </c>
      <c r="D55" s="5" t="n">
        <f aca="false">B55*C55</f>
        <v>1500</v>
      </c>
      <c r="G55" s="7"/>
      <c r="H55" s="7"/>
      <c r="I55" s="7"/>
      <c r="J55" s="7"/>
      <c r="K55" s="7"/>
    </row>
    <row r="56" customFormat="false" ht="15" hidden="false" customHeight="false" outlineLevel="0" collapsed="false">
      <c r="B56" s="50"/>
      <c r="G56" s="7"/>
      <c r="H56" s="7"/>
      <c r="I56" s="7"/>
      <c r="J56" s="7"/>
      <c r="K56" s="7"/>
    </row>
    <row r="57" customFormat="false" ht="21.6" hidden="false" customHeight="false" outlineLevel="0" collapsed="false">
      <c r="B57" s="50" t="n">
        <v>1490</v>
      </c>
      <c r="C57" s="1" t="n">
        <v>1</v>
      </c>
      <c r="D57" s="5" t="n">
        <f aca="false">B57*C57</f>
        <v>1490</v>
      </c>
      <c r="G57" s="7"/>
      <c r="H57" s="7"/>
      <c r="I57" s="7"/>
      <c r="J57" s="7"/>
      <c r="K57" s="7"/>
    </row>
    <row r="58" customFormat="false" ht="15" hidden="false" customHeight="false" outlineLevel="0" collapsed="false">
      <c r="B58" s="50"/>
      <c r="G58" s="7"/>
      <c r="H58" s="7"/>
      <c r="I58" s="7"/>
      <c r="J58" s="7"/>
      <c r="K58" s="7"/>
    </row>
    <row r="59" customFormat="false" ht="21.6" hidden="false" customHeight="false" outlineLevel="0" collapsed="false">
      <c r="B59" s="50" t="n">
        <v>1550</v>
      </c>
      <c r="C59" s="1" t="n">
        <v>1</v>
      </c>
      <c r="D59" s="5" t="n">
        <f aca="false">B59*C59</f>
        <v>1550</v>
      </c>
      <c r="G59" s="7"/>
      <c r="H59" s="7"/>
      <c r="I59" s="7"/>
      <c r="J59" s="7"/>
      <c r="K59" s="7"/>
    </row>
    <row r="60" customFormat="false" ht="15" hidden="false" customHeight="false" outlineLevel="0" collapsed="false">
      <c r="B60" s="50"/>
      <c r="G60" s="7"/>
      <c r="H60" s="7"/>
      <c r="I60" s="7"/>
      <c r="J60" s="7"/>
      <c r="K60" s="7"/>
    </row>
    <row r="61" customFormat="false" ht="21.6" hidden="false" customHeight="false" outlineLevel="0" collapsed="false">
      <c r="B61" s="50" t="n">
        <v>1250</v>
      </c>
      <c r="C61" s="1" t="n">
        <v>1</v>
      </c>
      <c r="D61" s="5" t="n">
        <f aca="false">B61*C61</f>
        <v>1250</v>
      </c>
      <c r="G61" s="7"/>
      <c r="H61" s="7"/>
      <c r="I61" s="7"/>
      <c r="J61" s="7"/>
      <c r="K61" s="7"/>
    </row>
    <row r="62" customFormat="false" ht="15" hidden="false" customHeight="false" outlineLevel="0" collapsed="false">
      <c r="B62" s="50"/>
      <c r="G62" s="7"/>
      <c r="H62" s="7"/>
      <c r="I62" s="7"/>
      <c r="J62" s="7"/>
      <c r="K62" s="7"/>
    </row>
    <row r="63" customFormat="false" ht="21.6" hidden="false" customHeight="false" outlineLevel="0" collapsed="false">
      <c r="B63" s="50" t="n">
        <v>1025</v>
      </c>
      <c r="C63" s="1" t="n">
        <v>1.25</v>
      </c>
      <c r="D63" s="5" t="n">
        <f aca="false">B63*C63</f>
        <v>1281.25</v>
      </c>
    </row>
    <row r="64" customFormat="false" ht="15" hidden="false" customHeight="false" outlineLevel="0" collapsed="false">
      <c r="B64" s="50"/>
      <c r="C64" s="1" t="n">
        <v>1.25</v>
      </c>
    </row>
    <row r="65" customFormat="false" ht="21.6" hidden="false" customHeight="false" outlineLevel="0" collapsed="false">
      <c r="B65" s="50" t="n">
        <v>1275</v>
      </c>
      <c r="C65" s="1" t="n">
        <v>1.25</v>
      </c>
      <c r="D65" s="5" t="n">
        <f aca="false">B65*C65</f>
        <v>1593.75</v>
      </c>
    </row>
    <row r="66" customFormat="false" ht="15" hidden="false" customHeight="false" outlineLevel="0" collapsed="false">
      <c r="B66" s="50"/>
      <c r="C66" s="1" t="n">
        <v>1.25</v>
      </c>
    </row>
    <row r="67" customFormat="false" ht="21.6" hidden="false" customHeight="false" outlineLevel="0" collapsed="false">
      <c r="B67" s="50" t="n">
        <v>1534</v>
      </c>
      <c r="C67" s="1" t="n">
        <v>1.25</v>
      </c>
      <c r="D67" s="5" t="n">
        <f aca="false">B67*C67</f>
        <v>1917.5</v>
      </c>
    </row>
    <row r="68" customFormat="false" ht="15" hidden="false" customHeight="false" outlineLevel="0" collapsed="false">
      <c r="B68" s="50"/>
      <c r="C68" s="1" t="n">
        <v>1.25</v>
      </c>
    </row>
    <row r="69" customFormat="false" ht="21.6" hidden="false" customHeight="false" outlineLevel="0" collapsed="false">
      <c r="B69" s="50" t="n">
        <v>1600</v>
      </c>
      <c r="C69" s="1" t="n">
        <v>1.25</v>
      </c>
      <c r="D69" s="5" t="n">
        <f aca="false">B69*C69</f>
        <v>2000</v>
      </c>
    </row>
    <row r="70" customFormat="false" ht="15" hidden="false" customHeight="false" outlineLevel="0" collapsed="false">
      <c r="B70" s="50"/>
      <c r="C70" s="1" t="n">
        <v>1.25</v>
      </c>
    </row>
    <row r="71" customFormat="false" ht="21.6" hidden="false" customHeight="false" outlineLevel="0" collapsed="false">
      <c r="B71" s="50" t="n">
        <v>1450</v>
      </c>
      <c r="C71" s="1" t="n">
        <v>1.25</v>
      </c>
      <c r="D71" s="5" t="n">
        <f aca="false">B71*C71</f>
        <v>1812.5</v>
      </c>
    </row>
    <row r="72" customFormat="false" ht="15" hidden="false" customHeight="false" outlineLevel="0" collapsed="false">
      <c r="B72" s="50"/>
      <c r="C72" s="1" t="n">
        <v>1.25</v>
      </c>
    </row>
    <row r="73" customFormat="false" ht="21.6" hidden="false" customHeight="false" outlineLevel="0" collapsed="false">
      <c r="B73" s="50" t="n">
        <v>1324</v>
      </c>
      <c r="C73" s="1" t="n">
        <v>1.25</v>
      </c>
      <c r="D73" s="5" t="n">
        <f aca="false">B73*C73</f>
        <v>1655</v>
      </c>
    </row>
    <row r="74" customFormat="false" ht="15" hidden="false" customHeight="false" outlineLevel="0" collapsed="false">
      <c r="B74" s="50"/>
      <c r="C74" s="1" t="n">
        <v>1.25</v>
      </c>
    </row>
    <row r="75" customFormat="false" ht="21.6" hidden="false" customHeight="false" outlineLevel="0" collapsed="false">
      <c r="B75" s="50" t="n">
        <v>1007</v>
      </c>
      <c r="C75" s="1" t="n">
        <v>1.5</v>
      </c>
      <c r="D75" s="5" t="n">
        <f aca="false">B75*C75</f>
        <v>1510.5</v>
      </c>
    </row>
    <row r="76" customFormat="false" ht="15" hidden="false" customHeight="false" outlineLevel="0" collapsed="false">
      <c r="B76" s="50"/>
      <c r="C76" s="1" t="n">
        <v>1.5</v>
      </c>
    </row>
    <row r="77" customFormat="false" ht="21.6" hidden="false" customHeight="false" outlineLevel="0" collapsed="false">
      <c r="B77" s="50" t="n">
        <v>1333</v>
      </c>
      <c r="C77" s="1" t="n">
        <v>1.5</v>
      </c>
      <c r="D77" s="5" t="n">
        <f aca="false">B77*C77</f>
        <v>1999.5</v>
      </c>
    </row>
    <row r="78" customFormat="false" ht="15" hidden="false" customHeight="false" outlineLevel="0" collapsed="false">
      <c r="B78" s="50"/>
      <c r="C78" s="1" t="n">
        <v>1.5</v>
      </c>
    </row>
    <row r="79" customFormat="false" ht="21.6" hidden="false" customHeight="false" outlineLevel="0" collapsed="false">
      <c r="B79" s="50" t="n">
        <v>1490</v>
      </c>
      <c r="C79" s="1" t="n">
        <v>1.5</v>
      </c>
      <c r="D79" s="5" t="n">
        <f aca="false">B79*C79</f>
        <v>2235</v>
      </c>
    </row>
    <row r="80" customFormat="false" ht="15" hidden="false" customHeight="false" outlineLevel="0" collapsed="false">
      <c r="B80" s="50"/>
      <c r="C80" s="1" t="n">
        <v>1.5</v>
      </c>
    </row>
    <row r="81" customFormat="false" ht="21.6" hidden="false" customHeight="false" outlineLevel="0" collapsed="false">
      <c r="B81" s="50" t="n">
        <v>1504</v>
      </c>
      <c r="C81" s="1" t="n">
        <v>1.5</v>
      </c>
      <c r="D81" s="5" t="n">
        <f aca="false">B81*C81</f>
        <v>2256</v>
      </c>
    </row>
    <row r="82" customFormat="false" ht="15" hidden="false" customHeight="false" outlineLevel="0" collapsed="false">
      <c r="B82" s="50"/>
      <c r="C82" s="1" t="n">
        <v>1.5</v>
      </c>
    </row>
    <row r="83" customFormat="false" ht="21.6" hidden="false" customHeight="false" outlineLevel="0" collapsed="false">
      <c r="B83" s="50" t="n">
        <v>1529</v>
      </c>
      <c r="C83" s="1" t="n">
        <v>1.5</v>
      </c>
      <c r="D83" s="5" t="n">
        <f aca="false">B83*C83</f>
        <v>2293.5</v>
      </c>
    </row>
    <row r="84" customFormat="false" ht="15" hidden="false" customHeight="false" outlineLevel="0" collapsed="false">
      <c r="B84" s="50"/>
      <c r="C84" s="1" t="n">
        <v>1.5</v>
      </c>
    </row>
    <row r="85" customFormat="false" ht="21.6" hidden="false" customHeight="false" outlineLevel="0" collapsed="false">
      <c r="B85" s="50" t="n">
        <v>1289</v>
      </c>
      <c r="C85" s="1" t="n">
        <v>1.5</v>
      </c>
      <c r="D85" s="5" t="n">
        <f aca="false">B85*C85</f>
        <v>1933.5</v>
      </c>
    </row>
    <row r="86" customFormat="false" ht="15" hidden="false" customHeight="false" outlineLevel="0" collapsed="false">
      <c r="B86" s="50"/>
      <c r="C86" s="1" t="n">
        <v>1.75</v>
      </c>
    </row>
    <row r="87" customFormat="false" ht="21.6" hidden="false" customHeight="false" outlineLevel="0" collapsed="false">
      <c r="B87" s="50" t="n">
        <v>999</v>
      </c>
      <c r="C87" s="1" t="n">
        <v>1.75</v>
      </c>
      <c r="D87" s="5" t="n">
        <f aca="false">B87*C87</f>
        <v>1748.25</v>
      </c>
    </row>
    <row r="88" customFormat="false" ht="15" hidden="false" customHeight="false" outlineLevel="0" collapsed="false">
      <c r="B88" s="50"/>
      <c r="C88" s="1" t="n">
        <v>1.75</v>
      </c>
    </row>
    <row r="89" customFormat="false" ht="21.6" hidden="false" customHeight="false" outlineLevel="0" collapsed="false">
      <c r="B89" s="50" t="n">
        <v>1200</v>
      </c>
      <c r="C89" s="1" t="n">
        <v>1.75</v>
      </c>
      <c r="D89" s="5" t="n">
        <f aca="false">B89*C89</f>
        <v>2100</v>
      </c>
    </row>
    <row r="90" customFormat="false" ht="15" hidden="false" customHeight="false" outlineLevel="0" collapsed="false">
      <c r="B90" s="50"/>
      <c r="C90" s="1" t="n">
        <v>1.75</v>
      </c>
    </row>
    <row r="91" customFormat="false" ht="21.6" hidden="false" customHeight="false" outlineLevel="0" collapsed="false">
      <c r="B91" s="50" t="n">
        <v>1400</v>
      </c>
      <c r="C91" s="1" t="n">
        <v>1.75</v>
      </c>
      <c r="D91" s="5" t="n">
        <f aca="false">B91*C91</f>
        <v>2450</v>
      </c>
    </row>
    <row r="92" customFormat="false" ht="15" hidden="false" customHeight="false" outlineLevel="0" collapsed="false">
      <c r="B92" s="50"/>
      <c r="C92" s="1" t="n">
        <v>1.75</v>
      </c>
    </row>
    <row r="93" customFormat="false" ht="21.6" hidden="false" customHeight="false" outlineLevel="0" collapsed="false">
      <c r="B93" s="50" t="n">
        <v>1530</v>
      </c>
      <c r="C93" s="1" t="n">
        <v>1.75</v>
      </c>
      <c r="D93" s="5" t="n">
        <f aca="false">B93*C93</f>
        <v>2677.5</v>
      </c>
    </row>
    <row r="94" customFormat="false" ht="15" hidden="false" customHeight="false" outlineLevel="0" collapsed="false">
      <c r="B94" s="50"/>
      <c r="C94" s="1" t="n">
        <v>1.75</v>
      </c>
    </row>
    <row r="95" customFormat="false" ht="21.6" hidden="false" customHeight="false" outlineLevel="0" collapsed="false">
      <c r="B95" s="50" t="n">
        <v>1550</v>
      </c>
      <c r="C95" s="1" t="n">
        <v>1.75</v>
      </c>
      <c r="D95" s="5" t="n">
        <f aca="false">B95*C95</f>
        <v>2712.5</v>
      </c>
    </row>
    <row r="96" customFormat="false" ht="21.6" hidden="false" customHeight="false" outlineLevel="0" collapsed="false">
      <c r="B96" s="50" t="n">
        <v>1294</v>
      </c>
      <c r="C96" s="1" t="n">
        <v>1.75</v>
      </c>
      <c r="D96" s="5" t="n">
        <f aca="false">B96*C96</f>
        <v>2264.5</v>
      </c>
    </row>
    <row r="97" customFormat="false" ht="21.6" hidden="false" customHeight="false" outlineLevel="0" collapsed="false">
      <c r="B97" s="50" t="n">
        <v>1070</v>
      </c>
      <c r="C97" s="1" t="n">
        <v>2</v>
      </c>
      <c r="D97" s="5" t="n">
        <f aca="false">B97*C97</f>
        <v>2140</v>
      </c>
    </row>
  </sheetData>
  <mergeCells count="3">
    <mergeCell ref="K1:K2"/>
    <mergeCell ref="S1:X1"/>
    <mergeCell ref="A48:B4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11.71"/>
    <col collapsed="false" customWidth="true" hidden="false" outlineLevel="0" max="3" min="3" style="1" width="17.42"/>
    <col collapsed="false" customWidth="true" hidden="false" outlineLevel="0" max="5" min="5" style="1" width="15.14"/>
    <col collapsed="false" customWidth="true" hidden="false" outlineLevel="0" max="7" min="7" style="1" width="13.29"/>
    <col collapsed="false" customWidth="true" hidden="false" outlineLevel="0" max="9" min="9" style="7" width="9.14"/>
    <col collapsed="false" customWidth="true" hidden="false" outlineLevel="0" max="11" min="11" style="1" width="13.29"/>
  </cols>
  <sheetData>
    <row r="1" customFormat="false" ht="27.75" hidden="false" customHeight="true" outlineLevel="0" collapsed="false">
      <c r="A1" s="4" t="s">
        <v>130</v>
      </c>
      <c r="B1" s="42" t="s">
        <v>131</v>
      </c>
      <c r="C1" s="42" t="s">
        <v>132</v>
      </c>
      <c r="D1" s="4" t="s">
        <v>29</v>
      </c>
      <c r="E1" s="4" t="s">
        <v>33</v>
      </c>
      <c r="F1" s="4" t="s">
        <v>30</v>
      </c>
      <c r="G1" s="4" t="s">
        <v>31</v>
      </c>
      <c r="H1" s="4" t="s">
        <v>32</v>
      </c>
      <c r="I1" s="4" t="s">
        <v>37</v>
      </c>
      <c r="J1" s="4" t="s">
        <v>38</v>
      </c>
      <c r="K1" s="85" t="s">
        <v>133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customFormat="false" ht="15" hidden="false" customHeight="false" outlineLevel="0" collapsed="false">
      <c r="A2" s="4" t="n">
        <v>1</v>
      </c>
      <c r="B2" s="4" t="n">
        <v>100</v>
      </c>
      <c r="C2" s="6" t="n">
        <v>145</v>
      </c>
      <c r="D2" s="4" t="n">
        <f aca="false">B2^2</f>
        <v>10000</v>
      </c>
      <c r="E2" s="6" t="n">
        <f aca="false">C2^2</f>
        <v>21025</v>
      </c>
      <c r="F2" s="4" t="n">
        <f aca="false">B2*C2</f>
        <v>14500</v>
      </c>
      <c r="G2" s="86" t="n">
        <f aca="false">(D22*C22-B22*F22)/(A21*D22-B22^2)</f>
        <v>-6.34881439928417</v>
      </c>
      <c r="H2" s="4" t="n">
        <f aca="false">(A21*F22-B22*C22)/(A21*D22-(B22)^2)</f>
        <v>1.3829886085969</v>
      </c>
      <c r="I2" s="11" t="n">
        <f aca="false">(A21*F22-B22*C22)/(SQRT((A21*D22-B22^2)*(A21*E22-C22^2)))</f>
        <v>0.984113324389984</v>
      </c>
      <c r="J2" s="11" t="n">
        <f aca="false">I2^2</f>
        <v>0.968479035241907</v>
      </c>
      <c r="K2" s="48" t="n">
        <f aca="false">H2*143+G2</f>
        <v>191.418556630072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customFormat="false" ht="15" hidden="false" customHeight="false" outlineLevel="0" collapsed="false">
      <c r="A3" s="4" t="n">
        <v>2</v>
      </c>
      <c r="B3" s="4" t="n">
        <v>80</v>
      </c>
      <c r="C3" s="6" t="n">
        <v>100</v>
      </c>
      <c r="D3" s="4" t="n">
        <f aca="false">B3^2</f>
        <v>6400</v>
      </c>
      <c r="E3" s="6" t="n">
        <f aca="false">C3^2</f>
        <v>10000</v>
      </c>
      <c r="F3" s="4" t="n">
        <f aca="false">B3*C3</f>
        <v>8000</v>
      </c>
      <c r="G3" s="4"/>
      <c r="H3" s="4"/>
    </row>
    <row r="4" customFormat="false" ht="15" hidden="false" customHeight="false" outlineLevel="0" collapsed="false">
      <c r="A4" s="4" t="n">
        <v>3</v>
      </c>
      <c r="B4" s="4" t="n">
        <v>75</v>
      </c>
      <c r="C4" s="6" t="n">
        <v>103</v>
      </c>
      <c r="D4" s="4" t="n">
        <f aca="false">B4^2</f>
        <v>5625</v>
      </c>
      <c r="E4" s="6" t="n">
        <f aca="false">C4^2</f>
        <v>10609</v>
      </c>
      <c r="F4" s="4" t="n">
        <f aca="false">B4*C4</f>
        <v>7725</v>
      </c>
      <c r="G4" s="4"/>
      <c r="H4" s="4"/>
    </row>
    <row r="5" customFormat="false" ht="15" hidden="false" customHeight="false" outlineLevel="0" collapsed="false">
      <c r="A5" s="4" t="n">
        <v>4</v>
      </c>
      <c r="B5" s="4" t="n">
        <v>64</v>
      </c>
      <c r="C5" s="6" t="n">
        <v>57</v>
      </c>
      <c r="D5" s="4" t="n">
        <f aca="false">B5^2</f>
        <v>4096</v>
      </c>
      <c r="E5" s="6" t="n">
        <f aca="false">C5^2</f>
        <v>3249</v>
      </c>
      <c r="F5" s="4" t="n">
        <f aca="false">B5*C5</f>
        <v>3648</v>
      </c>
      <c r="G5" s="4"/>
      <c r="H5" s="4"/>
    </row>
    <row r="6" customFormat="false" ht="15" hidden="false" customHeight="false" outlineLevel="0" collapsed="false">
      <c r="A6" s="4" t="n">
        <v>5</v>
      </c>
      <c r="B6" s="4" t="n">
        <v>97</v>
      </c>
      <c r="C6" s="6" t="n">
        <v>130</v>
      </c>
      <c r="D6" s="4" t="n">
        <f aca="false">B6^2</f>
        <v>9409</v>
      </c>
      <c r="E6" s="6" t="n">
        <f aca="false">C6^2</f>
        <v>16900</v>
      </c>
      <c r="F6" s="4" t="n">
        <f aca="false">B6*C6</f>
        <v>12610</v>
      </c>
      <c r="G6" s="4"/>
      <c r="H6" s="4"/>
    </row>
    <row r="7" customFormat="false" ht="15" hidden="false" customHeight="false" outlineLevel="0" collapsed="false">
      <c r="A7" s="4" t="n">
        <v>6</v>
      </c>
      <c r="B7" s="4" t="n">
        <v>150</v>
      </c>
      <c r="C7" s="6" t="n">
        <v>194</v>
      </c>
      <c r="D7" s="4" t="n">
        <f aca="false">B7^2</f>
        <v>22500</v>
      </c>
      <c r="E7" s="6" t="n">
        <f aca="false">C7^2</f>
        <v>37636</v>
      </c>
      <c r="F7" s="4" t="n">
        <f aca="false">B7*C7</f>
        <v>29100</v>
      </c>
      <c r="G7" s="4"/>
      <c r="H7" s="4"/>
    </row>
    <row r="8" customFormat="false" ht="15" hidden="false" customHeight="false" outlineLevel="0" collapsed="false">
      <c r="A8" s="4" t="n">
        <v>7</v>
      </c>
      <c r="B8" s="4" t="n">
        <v>125</v>
      </c>
      <c r="C8" s="6" t="n">
        <v>170</v>
      </c>
      <c r="D8" s="4" t="n">
        <f aca="false">B8^2</f>
        <v>15625</v>
      </c>
      <c r="E8" s="6" t="n">
        <f aca="false">C8^2</f>
        <v>28900</v>
      </c>
      <c r="F8" s="4" t="n">
        <f aca="false">B8*C8</f>
        <v>21250</v>
      </c>
      <c r="G8" s="4"/>
      <c r="H8" s="4"/>
    </row>
    <row r="9" customFormat="false" ht="15" hidden="false" customHeight="false" outlineLevel="0" collapsed="false">
      <c r="A9" s="4" t="n">
        <v>8</v>
      </c>
      <c r="B9" s="4" t="n">
        <v>74</v>
      </c>
      <c r="C9" s="6" t="n">
        <v>87</v>
      </c>
      <c r="D9" s="4" t="n">
        <f aca="false">B9^2</f>
        <v>5476</v>
      </c>
      <c r="E9" s="6" t="n">
        <f aca="false">C9^2</f>
        <v>7569</v>
      </c>
      <c r="F9" s="4" t="n">
        <f aca="false">B9*C9</f>
        <v>6438</v>
      </c>
      <c r="G9" s="6"/>
      <c r="H9" s="6"/>
    </row>
    <row r="10" customFormat="false" ht="15" hidden="false" customHeight="false" outlineLevel="0" collapsed="false">
      <c r="A10" s="4" t="n">
        <v>9</v>
      </c>
      <c r="B10" s="4" t="n">
        <v>51</v>
      </c>
      <c r="C10" s="6" t="n">
        <v>70</v>
      </c>
      <c r="D10" s="4" t="n">
        <f aca="false">B10^2</f>
        <v>2601</v>
      </c>
      <c r="E10" s="6" t="n">
        <f aca="false">C10^2</f>
        <v>4900</v>
      </c>
      <c r="F10" s="4" t="n">
        <f aca="false">B10*C10</f>
        <v>3570</v>
      </c>
      <c r="G10" s="6"/>
      <c r="H10" s="6"/>
    </row>
    <row r="11" customFormat="false" ht="15" hidden="false" customHeight="false" outlineLevel="0" collapsed="false">
      <c r="A11" s="4" t="n">
        <v>10</v>
      </c>
      <c r="B11" s="4" t="n">
        <v>130</v>
      </c>
      <c r="C11" s="6" t="n">
        <v>173</v>
      </c>
      <c r="D11" s="4" t="n">
        <f aca="false">B11^2</f>
        <v>16900</v>
      </c>
      <c r="E11" s="6" t="n">
        <f aca="false">C11^2</f>
        <v>29929</v>
      </c>
      <c r="F11" s="4" t="n">
        <f aca="false">B11*C11</f>
        <v>22490</v>
      </c>
      <c r="G11" s="6"/>
      <c r="H11" s="6"/>
    </row>
    <row r="12" customFormat="false" ht="15" hidden="false" customHeight="false" outlineLevel="0" collapsed="false">
      <c r="A12" s="4" t="n">
        <v>11</v>
      </c>
      <c r="B12" s="4" t="n">
        <v>84</v>
      </c>
      <c r="C12" s="6" t="n">
        <v>112</v>
      </c>
      <c r="D12" s="4" t="n">
        <f aca="false">B12^2</f>
        <v>7056</v>
      </c>
      <c r="E12" s="6" t="n">
        <f aca="false">C12^2</f>
        <v>12544</v>
      </c>
      <c r="F12" s="4" t="n">
        <f aca="false">B12*C12</f>
        <v>9408</v>
      </c>
      <c r="G12" s="6"/>
      <c r="H12" s="6"/>
    </row>
    <row r="13" customFormat="false" ht="15" hidden="false" customHeight="false" outlineLevel="0" collapsed="false">
      <c r="A13" s="4" t="n">
        <v>12</v>
      </c>
      <c r="B13" s="4" t="n">
        <v>90</v>
      </c>
      <c r="C13" s="6" t="n">
        <v>120</v>
      </c>
      <c r="D13" s="4" t="n">
        <f aca="false">B13^2</f>
        <v>8100</v>
      </c>
      <c r="E13" s="6" t="n">
        <f aca="false">C13^2</f>
        <v>14400</v>
      </c>
      <c r="F13" s="4" t="n">
        <f aca="false">B13*C13</f>
        <v>10800</v>
      </c>
      <c r="G13" s="6"/>
      <c r="H13" s="6"/>
    </row>
    <row r="14" customFormat="false" ht="15" hidden="false" customHeight="false" outlineLevel="0" collapsed="false">
      <c r="A14" s="4" t="n">
        <v>13</v>
      </c>
      <c r="B14" s="4" t="n">
        <v>145</v>
      </c>
      <c r="C14" s="6" t="n">
        <v>193</v>
      </c>
      <c r="D14" s="4" t="n">
        <f aca="false">B14^2</f>
        <v>21025</v>
      </c>
      <c r="E14" s="6" t="n">
        <f aca="false">C14^2</f>
        <v>37249</v>
      </c>
      <c r="F14" s="4" t="n">
        <f aca="false">B14*C14</f>
        <v>27985</v>
      </c>
      <c r="G14" s="6"/>
      <c r="H14" s="6"/>
    </row>
    <row r="15" customFormat="false" ht="15" hidden="false" customHeight="false" outlineLevel="0" collapsed="false">
      <c r="A15" s="4" t="n">
        <v>14</v>
      </c>
      <c r="B15" s="4" t="n">
        <v>126</v>
      </c>
      <c r="C15" s="6" t="n">
        <v>168</v>
      </c>
      <c r="D15" s="4" t="n">
        <f aca="false">B15^2</f>
        <v>15876</v>
      </c>
      <c r="E15" s="6" t="n">
        <f aca="false">C15^2</f>
        <v>28224</v>
      </c>
      <c r="F15" s="4" t="n">
        <f aca="false">B15*C15</f>
        <v>21168</v>
      </c>
      <c r="G15" s="6"/>
      <c r="H15" s="6"/>
    </row>
    <row r="16" customFormat="false" ht="15" hidden="false" customHeight="false" outlineLevel="0" collapsed="false">
      <c r="A16" s="4" t="n">
        <v>15</v>
      </c>
      <c r="B16" s="4" t="n">
        <v>105</v>
      </c>
      <c r="C16" s="6" t="n">
        <v>140</v>
      </c>
      <c r="D16" s="4" t="n">
        <f aca="false">B16^2</f>
        <v>11025</v>
      </c>
      <c r="E16" s="6" t="n">
        <f aca="false">C16^2</f>
        <v>19600</v>
      </c>
      <c r="F16" s="4" t="n">
        <f aca="false">B16*C16</f>
        <v>14700</v>
      </c>
      <c r="G16" s="6"/>
      <c r="H16" s="6"/>
    </row>
    <row r="17" customFormat="false" ht="15" hidden="false" customHeight="false" outlineLevel="0" collapsed="false">
      <c r="A17" s="4" t="n">
        <v>16</v>
      </c>
      <c r="B17" s="4" t="n">
        <v>45</v>
      </c>
      <c r="C17" s="6" t="n">
        <v>60</v>
      </c>
      <c r="D17" s="4" t="n">
        <f aca="false">B17^2</f>
        <v>2025</v>
      </c>
      <c r="E17" s="6" t="n">
        <f aca="false">C17^2</f>
        <v>3600</v>
      </c>
      <c r="F17" s="4" t="n">
        <f aca="false">B17*C17</f>
        <v>2700</v>
      </c>
      <c r="G17" s="6"/>
      <c r="H17" s="6"/>
    </row>
    <row r="18" customFormat="false" ht="15" hidden="false" customHeight="false" outlineLevel="0" collapsed="false">
      <c r="A18" s="4" t="n">
        <v>17</v>
      </c>
      <c r="B18" s="4" t="n">
        <v>65</v>
      </c>
      <c r="C18" s="6" t="n">
        <v>87</v>
      </c>
      <c r="D18" s="4" t="n">
        <f aca="false">B18^2</f>
        <v>4225</v>
      </c>
      <c r="E18" s="6" t="n">
        <f aca="false">C18^2</f>
        <v>7569</v>
      </c>
      <c r="F18" s="4" t="n">
        <f aca="false">B18*C18</f>
        <v>5655</v>
      </c>
      <c r="G18" s="6"/>
      <c r="H18" s="6"/>
    </row>
    <row r="19" customFormat="false" ht="15" hidden="false" customHeight="false" outlineLevel="0" collapsed="false">
      <c r="A19" s="4" t="n">
        <v>18</v>
      </c>
      <c r="B19" s="4" t="n">
        <v>74</v>
      </c>
      <c r="C19" s="6" t="n">
        <v>99</v>
      </c>
      <c r="D19" s="4" t="n">
        <f aca="false">B19^2</f>
        <v>5476</v>
      </c>
      <c r="E19" s="6" t="n">
        <f aca="false">C19^2</f>
        <v>9801</v>
      </c>
      <c r="F19" s="4" t="n">
        <f aca="false">B19*C19</f>
        <v>7326</v>
      </c>
      <c r="G19" s="6"/>
      <c r="H19" s="6"/>
    </row>
    <row r="20" customFormat="false" ht="15" hidden="false" customHeight="false" outlineLevel="0" collapsed="false">
      <c r="A20" s="4" t="n">
        <v>19</v>
      </c>
      <c r="B20" s="4" t="n">
        <v>120</v>
      </c>
      <c r="C20" s="6" t="n">
        <v>160</v>
      </c>
      <c r="D20" s="4" t="n">
        <f aca="false">B20^2</f>
        <v>14400</v>
      </c>
      <c r="E20" s="6" t="n">
        <f aca="false">C20^2</f>
        <v>25600</v>
      </c>
      <c r="F20" s="4" t="n">
        <f aca="false">B20*C20</f>
        <v>19200</v>
      </c>
      <c r="G20" s="6"/>
      <c r="H20" s="6"/>
    </row>
    <row r="21" customFormat="false" ht="15" hidden="false" customHeight="false" outlineLevel="0" collapsed="false">
      <c r="A21" s="4" t="n">
        <v>20</v>
      </c>
      <c r="B21" s="4" t="n">
        <v>106</v>
      </c>
      <c r="C21" s="6" t="n">
        <v>141</v>
      </c>
      <c r="D21" s="4" t="n">
        <f aca="false">B21^2</f>
        <v>11236</v>
      </c>
      <c r="E21" s="6" t="n">
        <f aca="false">C21^2</f>
        <v>19881</v>
      </c>
      <c r="F21" s="4" t="n">
        <f aca="false">B21*C21</f>
        <v>14946</v>
      </c>
      <c r="G21" s="6"/>
      <c r="H21" s="6"/>
    </row>
    <row r="22" customFormat="false" ht="15" hidden="false" customHeight="false" outlineLevel="0" collapsed="false">
      <c r="A22" s="4" t="s">
        <v>115</v>
      </c>
      <c r="B22" s="4" t="n">
        <f aca="false">SUM(B2:B21)</f>
        <v>1906</v>
      </c>
      <c r="C22" s="6" t="n">
        <f aca="false">SUM(C2:C21)</f>
        <v>2509</v>
      </c>
      <c r="D22" s="4" t="n">
        <f aca="false">SUM(D2:D21)</f>
        <v>199076</v>
      </c>
      <c r="E22" s="18" t="n">
        <f aca="false">SUM(E2:E21)</f>
        <v>349185</v>
      </c>
      <c r="F22" s="4" t="n">
        <f aca="false">SUM(F2:F21)</f>
        <v>263219</v>
      </c>
      <c r="G22" s="4"/>
      <c r="H22" s="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O23" activeCellId="0" sqref="O23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17</v>
      </c>
      <c r="B1" s="3"/>
      <c r="C1" s="3"/>
      <c r="D1" s="3"/>
      <c r="E1" s="3"/>
      <c r="F1" s="3"/>
      <c r="G1" s="3"/>
      <c r="H1" s="3"/>
    </row>
    <row r="2" customFormat="false" ht="15" hidden="false" customHeight="false" outlineLevel="0" collapsed="false">
      <c r="A2" s="4" t="s">
        <v>1</v>
      </c>
      <c r="B2" s="4" t="s">
        <v>2</v>
      </c>
      <c r="C2" s="4" t="s">
        <v>18</v>
      </c>
      <c r="D2" s="4" t="s">
        <v>4</v>
      </c>
      <c r="E2" s="4" t="s">
        <v>19</v>
      </c>
      <c r="F2" s="4" t="s">
        <v>4</v>
      </c>
      <c r="G2" s="4" t="s">
        <v>20</v>
      </c>
      <c r="H2" s="4" t="s">
        <v>4</v>
      </c>
      <c r="I2" s="4" t="s">
        <v>21</v>
      </c>
      <c r="J2" s="4" t="s">
        <v>22</v>
      </c>
      <c r="K2" s="4" t="s">
        <v>23</v>
      </c>
    </row>
    <row r="3" customFormat="false" ht="15" hidden="false" customHeight="false" outlineLevel="0" collapsed="false">
      <c r="A3" s="4" t="n">
        <v>1</v>
      </c>
      <c r="B3" s="4" t="n">
        <v>3256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A4" s="4" t="n">
        <v>2</v>
      </c>
      <c r="B4" s="4" t="n">
        <v>3315</v>
      </c>
      <c r="C4" s="4" t="n">
        <f aca="false">B3</f>
        <v>3256</v>
      </c>
      <c r="D4" s="4" t="n">
        <f aca="false">B4-C4</f>
        <v>59</v>
      </c>
      <c r="E4" s="4" t="n">
        <f aca="false">B3</f>
        <v>3256</v>
      </c>
      <c r="F4" s="4" t="n">
        <f aca="false">B4-E4</f>
        <v>59</v>
      </c>
      <c r="G4" s="4" t="n">
        <f aca="false">B3</f>
        <v>3256</v>
      </c>
      <c r="H4" s="4" t="n">
        <f aca="false">B4-G4</f>
        <v>59</v>
      </c>
      <c r="I4" s="4" t="n">
        <f aca="false">ABS(D4)</f>
        <v>59</v>
      </c>
      <c r="J4" s="4" t="n">
        <f aca="false">ABS(F4:F26)</f>
        <v>59</v>
      </c>
      <c r="K4" s="4" t="n">
        <f aca="false">ABS(H4:H26)</f>
        <v>59</v>
      </c>
    </row>
    <row r="5" customFormat="false" ht="15" hidden="false" customHeight="false" outlineLevel="0" collapsed="false">
      <c r="A5" s="4" t="n">
        <v>3</v>
      </c>
      <c r="B5" s="4" t="n">
        <v>3006</v>
      </c>
      <c r="C5" s="6" t="n">
        <f aca="false">C4+0.1*(B4-C4)</f>
        <v>3261.9</v>
      </c>
      <c r="D5" s="6" t="n">
        <f aca="false">B5-C5</f>
        <v>-255.9</v>
      </c>
      <c r="E5" s="6" t="n">
        <f aca="false">E4+0.5*(B4-E4)</f>
        <v>3285.5</v>
      </c>
      <c r="F5" s="6" t="n">
        <f aca="false">B5-E5</f>
        <v>-279.5</v>
      </c>
      <c r="G5" s="6" t="n">
        <f aca="false">G4+0.8*(B4-G4)</f>
        <v>3303.2</v>
      </c>
      <c r="H5" s="6" t="n">
        <f aca="false">B5-G5</f>
        <v>-297.2</v>
      </c>
      <c r="I5" s="6" t="n">
        <f aca="false">ABS(D5)</f>
        <v>255.9</v>
      </c>
      <c r="J5" s="6" t="n">
        <f aca="false">ABS(F5:F27)</f>
        <v>279.5</v>
      </c>
      <c r="K5" s="6" t="n">
        <f aca="false">ABS(H5:H27)</f>
        <v>297.2</v>
      </c>
    </row>
    <row r="6" customFormat="false" ht="15" hidden="false" customHeight="false" outlineLevel="0" collapsed="false">
      <c r="A6" s="4" t="n">
        <v>4</v>
      </c>
      <c r="B6" s="4" t="n">
        <v>3560</v>
      </c>
      <c r="C6" s="6" t="n">
        <f aca="false">C5+0.1*(B5-C5)</f>
        <v>3236.31</v>
      </c>
      <c r="D6" s="6" t="n">
        <f aca="false">B6-C6</f>
        <v>323.69</v>
      </c>
      <c r="E6" s="6" t="n">
        <f aca="false">E5+0.5*(B5-E5)</f>
        <v>3145.75</v>
      </c>
      <c r="F6" s="6" t="n">
        <f aca="false">B6-E6</f>
        <v>414.25</v>
      </c>
      <c r="G6" s="6" t="n">
        <f aca="false">G5+0.8*(B5-G5)</f>
        <v>3065.44</v>
      </c>
      <c r="H6" s="6" t="n">
        <f aca="false">B6-G6</f>
        <v>494.56</v>
      </c>
      <c r="I6" s="6" t="n">
        <f aca="false">ABS(D6)</f>
        <v>323.69</v>
      </c>
      <c r="J6" s="6" t="n">
        <f aca="false">ABS(F6:F28)</f>
        <v>414.25</v>
      </c>
      <c r="K6" s="6" t="n">
        <f aca="false">ABS(H6:H28)</f>
        <v>494.56</v>
      </c>
    </row>
    <row r="7" customFormat="false" ht="15" hidden="false" customHeight="false" outlineLevel="0" collapsed="false">
      <c r="A7" s="4" t="n">
        <v>5</v>
      </c>
      <c r="B7" s="4" t="n">
        <v>3300</v>
      </c>
      <c r="C7" s="6" t="n">
        <f aca="false">C6+0.1*(B6-C6)</f>
        <v>3268.679</v>
      </c>
      <c r="D7" s="6" t="n">
        <f aca="false">B7-C7</f>
        <v>31.3209999999999</v>
      </c>
      <c r="E7" s="6" t="n">
        <f aca="false">E6+0.5*(B6-E6)</f>
        <v>3352.875</v>
      </c>
      <c r="F7" s="6" t="n">
        <f aca="false">B7-E7</f>
        <v>-52.875</v>
      </c>
      <c r="G7" s="6" t="n">
        <f aca="false">G6+0.8*(B6-G6)</f>
        <v>3461.088</v>
      </c>
      <c r="H7" s="6" t="n">
        <f aca="false">B7-G7</f>
        <v>-161.088</v>
      </c>
      <c r="I7" s="6" t="n">
        <f aca="false">ABS(D7)</f>
        <v>31.3209999999999</v>
      </c>
      <c r="J7" s="6" t="n">
        <f aca="false">ABS(F7:F29)</f>
        <v>52.875</v>
      </c>
      <c r="K7" s="6" t="n">
        <f aca="false">ABS(H7:H29)</f>
        <v>161.088</v>
      </c>
    </row>
    <row r="8" customFormat="false" ht="15" hidden="false" customHeight="false" outlineLevel="0" collapsed="false">
      <c r="A8" s="4" t="n">
        <v>6</v>
      </c>
      <c r="B8" s="4" t="n">
        <v>3051</v>
      </c>
      <c r="C8" s="6" t="n">
        <f aca="false">C7+0.1*(B7-C7)</f>
        <v>3271.8111</v>
      </c>
      <c r="D8" s="6" t="n">
        <f aca="false">B8-C8</f>
        <v>-220.8111</v>
      </c>
      <c r="E8" s="6" t="n">
        <f aca="false">E7+0.5*(B7-E7)</f>
        <v>3326.4375</v>
      </c>
      <c r="F8" s="6" t="n">
        <f aca="false">B8-E8</f>
        <v>-275.4375</v>
      </c>
      <c r="G8" s="6" t="n">
        <f aca="false">G7+0.8*(B7-G7)</f>
        <v>3332.2176</v>
      </c>
      <c r="H8" s="6" t="n">
        <f aca="false">B8-G8</f>
        <v>-281.2176</v>
      </c>
      <c r="I8" s="6" t="n">
        <f aca="false">ABS(D8)</f>
        <v>220.8111</v>
      </c>
      <c r="J8" s="6" t="n">
        <f aca="false">ABS(F8:F30)</f>
        <v>275.4375</v>
      </c>
      <c r="K8" s="6" t="n">
        <f aca="false">ABS(H8:H30)</f>
        <v>281.2176</v>
      </c>
    </row>
    <row r="9" customFormat="false" ht="15" hidden="false" customHeight="false" outlineLevel="0" collapsed="false">
      <c r="A9" s="4" t="n">
        <v>7</v>
      </c>
      <c r="B9" s="4" t="n">
        <v>3425</v>
      </c>
      <c r="C9" s="6" t="n">
        <f aca="false">C8+0.1*(B8-C8)</f>
        <v>3249.72999</v>
      </c>
      <c r="D9" s="6" t="n">
        <f aca="false">B9-C9</f>
        <v>175.27001</v>
      </c>
      <c r="E9" s="6" t="n">
        <f aca="false">E8+0.5*(B8-E8)</f>
        <v>3188.71875</v>
      </c>
      <c r="F9" s="6" t="n">
        <f aca="false">B9-E9</f>
        <v>236.28125</v>
      </c>
      <c r="G9" s="6" t="n">
        <f aca="false">G8+0.8*(B8-G8)</f>
        <v>3107.24352</v>
      </c>
      <c r="H9" s="6" t="n">
        <f aca="false">B9-G9</f>
        <v>317.75648</v>
      </c>
      <c r="I9" s="6" t="n">
        <f aca="false">ABS(D9)</f>
        <v>175.27001</v>
      </c>
      <c r="J9" s="6" t="n">
        <f aca="false">ABS(F9:F31)</f>
        <v>236.28125</v>
      </c>
      <c r="K9" s="6" t="n">
        <f aca="false">ABS(H9:H31)</f>
        <v>317.75648</v>
      </c>
    </row>
    <row r="10" customFormat="false" ht="15" hidden="false" customHeight="false" outlineLevel="0" collapsed="false">
      <c r="A10" s="4" t="n">
        <v>8</v>
      </c>
      <c r="B10" s="4" t="n">
        <v>3703</v>
      </c>
      <c r="C10" s="6" t="n">
        <f aca="false">C9+0.1*(B9-C9)</f>
        <v>3267.256991</v>
      </c>
      <c r="D10" s="6" t="n">
        <f aca="false">B10-C10</f>
        <v>435.743009</v>
      </c>
      <c r="E10" s="6" t="n">
        <f aca="false">E9+0.5*(B9-E9)</f>
        <v>3306.859375</v>
      </c>
      <c r="F10" s="6" t="n">
        <f aca="false">B10-E10</f>
        <v>396.140625</v>
      </c>
      <c r="G10" s="6" t="n">
        <f aca="false">G9+0.8*(B9-G9)</f>
        <v>3361.448704</v>
      </c>
      <c r="H10" s="6" t="n">
        <f aca="false">B10-G10</f>
        <v>341.551296</v>
      </c>
      <c r="I10" s="6" t="n">
        <f aca="false">ABS(D10)</f>
        <v>435.743009</v>
      </c>
      <c r="J10" s="6" t="n">
        <f aca="false">ABS(F10:F32)</f>
        <v>396.140625</v>
      </c>
      <c r="K10" s="6" t="n">
        <f aca="false">ABS(H10:H32)</f>
        <v>341.551296</v>
      </c>
    </row>
    <row r="11" customFormat="false" ht="15" hidden="false" customHeight="false" outlineLevel="0" collapsed="false">
      <c r="A11" s="4" t="n">
        <v>9</v>
      </c>
      <c r="B11" s="4" t="n">
        <v>3240</v>
      </c>
      <c r="C11" s="6" t="n">
        <f aca="false">C10+0.1*(B10-C10)</f>
        <v>3310.8312919</v>
      </c>
      <c r="D11" s="6" t="n">
        <f aca="false">B11-C11</f>
        <v>-70.8312919</v>
      </c>
      <c r="E11" s="6" t="n">
        <f aca="false">E10+0.5*(B10-E10)</f>
        <v>3504.9296875</v>
      </c>
      <c r="F11" s="6" t="n">
        <f aca="false">B11-E11</f>
        <v>-264.9296875</v>
      </c>
      <c r="G11" s="6" t="n">
        <f aca="false">G10+0.8*(B10-G10)</f>
        <v>3634.6897408</v>
      </c>
      <c r="H11" s="6" t="n">
        <f aca="false">B11-G11</f>
        <v>-394.6897408</v>
      </c>
      <c r="I11" s="6" t="n">
        <f aca="false">ABS(D11)</f>
        <v>70.8312919</v>
      </c>
      <c r="J11" s="6" t="n">
        <f aca="false">ABS(F11:F33)</f>
        <v>264.9296875</v>
      </c>
      <c r="K11" s="6" t="n">
        <f aca="false">ABS(H11:H33)</f>
        <v>394.6897408</v>
      </c>
    </row>
    <row r="12" customFormat="false" ht="15" hidden="false" customHeight="false" outlineLevel="0" collapsed="false">
      <c r="A12" s="4" t="n">
        <v>10</v>
      </c>
      <c r="B12" s="4" t="n">
        <v>3231</v>
      </c>
      <c r="C12" s="6" t="n">
        <f aca="false">C11+0.1*(B11-C11)</f>
        <v>3303.74816271</v>
      </c>
      <c r="D12" s="6" t="n">
        <f aca="false">B12-C12</f>
        <v>-72.7481627100001</v>
      </c>
      <c r="E12" s="6" t="n">
        <f aca="false">E11+0.5*(B11-E11)</f>
        <v>3372.46484375</v>
      </c>
      <c r="F12" s="6" t="n">
        <f aca="false">B12-E12</f>
        <v>-141.46484375</v>
      </c>
      <c r="G12" s="6" t="n">
        <f aca="false">G11+0.8*(B11-G11)</f>
        <v>3318.93794816</v>
      </c>
      <c r="H12" s="6" t="n">
        <f aca="false">B12-G12</f>
        <v>-87.9379481599999</v>
      </c>
      <c r="I12" s="6" t="n">
        <f aca="false">ABS(D12)</f>
        <v>72.7481627100001</v>
      </c>
      <c r="J12" s="6" t="n">
        <f aca="false">ABS(F12:F34)</f>
        <v>141.46484375</v>
      </c>
      <c r="K12" s="6" t="n">
        <f aca="false">ABS(H12:H34)</f>
        <v>87.9379481599999</v>
      </c>
    </row>
    <row r="13" customFormat="false" ht="15" hidden="false" customHeight="false" outlineLevel="0" collapsed="false">
      <c r="A13" s="4" t="n">
        <v>11</v>
      </c>
      <c r="B13" s="4" t="n">
        <v>2887</v>
      </c>
      <c r="C13" s="6" t="n">
        <f aca="false">C12+0.1*(B12-C12)</f>
        <v>3296.473346439</v>
      </c>
      <c r="D13" s="6" t="n">
        <f aca="false">B13-C13</f>
        <v>-409.473346439</v>
      </c>
      <c r="E13" s="6" t="n">
        <f aca="false">E12+0.5*(B12-E12)</f>
        <v>3301.732421875</v>
      </c>
      <c r="F13" s="6" t="n">
        <f aca="false">B13-E13</f>
        <v>-414.732421875</v>
      </c>
      <c r="G13" s="6" t="n">
        <f aca="false">G12+0.8*(B12-G12)</f>
        <v>3248.587589632</v>
      </c>
      <c r="H13" s="6" t="n">
        <f aca="false">B13-G13</f>
        <v>-361.587589632</v>
      </c>
      <c r="I13" s="6" t="n">
        <f aca="false">ABS(D13)</f>
        <v>409.473346439</v>
      </c>
      <c r="J13" s="6" t="n">
        <f aca="false">ABS(F13:F35)</f>
        <v>414.732421875</v>
      </c>
      <c r="K13" s="6" t="n">
        <f aca="false">ABS(H13:H35)</f>
        <v>361.587589632</v>
      </c>
    </row>
    <row r="14" customFormat="false" ht="15" hidden="false" customHeight="false" outlineLevel="0" collapsed="false">
      <c r="A14" s="4" t="n">
        <v>12</v>
      </c>
      <c r="B14" s="4" t="n">
        <v>3918</v>
      </c>
      <c r="C14" s="6" t="n">
        <f aca="false">C13+0.1*(B13-C13)</f>
        <v>3255.5260117951</v>
      </c>
      <c r="D14" s="6" t="n">
        <f aca="false">B14-C14</f>
        <v>662.4739882049</v>
      </c>
      <c r="E14" s="6" t="n">
        <f aca="false">E13+0.5*(B13-E13)</f>
        <v>3094.3662109375</v>
      </c>
      <c r="F14" s="6" t="n">
        <f aca="false">B14-E14</f>
        <v>823.6337890625</v>
      </c>
      <c r="G14" s="6" t="n">
        <f aca="false">G13+0.8*(B13-G13)</f>
        <v>2959.3175179264</v>
      </c>
      <c r="H14" s="6" t="n">
        <f aca="false">B14-G14</f>
        <v>958.6824820736</v>
      </c>
      <c r="I14" s="6" t="n">
        <f aca="false">ABS(D14)</f>
        <v>662.4739882049</v>
      </c>
      <c r="J14" s="6" t="n">
        <f aca="false">ABS(F14:F36)</f>
        <v>823.6337890625</v>
      </c>
      <c r="K14" s="6" t="n">
        <f aca="false">ABS(H14:H36)</f>
        <v>958.6824820736</v>
      </c>
    </row>
    <row r="15" customFormat="false" ht="15" hidden="false" customHeight="false" outlineLevel="0" collapsed="false">
      <c r="A15" s="4" t="n">
        <v>13</v>
      </c>
      <c r="B15" s="4" t="n">
        <v>3271</v>
      </c>
      <c r="C15" s="6" t="n">
        <f aca="false">C14+0.1*(B14-C14)</f>
        <v>3321.77341061559</v>
      </c>
      <c r="D15" s="6" t="n">
        <f aca="false">B15-C15</f>
        <v>-50.7734106155904</v>
      </c>
      <c r="E15" s="6" t="n">
        <f aca="false">E14+0.5*(B14-E14)</f>
        <v>3506.18310546875</v>
      </c>
      <c r="F15" s="6" t="n">
        <f aca="false">B15-E15</f>
        <v>-235.18310546875</v>
      </c>
      <c r="G15" s="6" t="n">
        <f aca="false">G14+0.8*(B14-G14)</f>
        <v>3726.26350358528</v>
      </c>
      <c r="H15" s="6" t="n">
        <f aca="false">B15-G15</f>
        <v>-455.26350358528</v>
      </c>
      <c r="I15" s="6" t="n">
        <f aca="false">ABS(D15)</f>
        <v>50.7734106155904</v>
      </c>
      <c r="J15" s="6" t="n">
        <f aca="false">ABS(F15:F37)</f>
        <v>235.18310546875</v>
      </c>
      <c r="K15" s="6" t="n">
        <f aca="false">ABS(H15:H37)</f>
        <v>455.26350358528</v>
      </c>
    </row>
    <row r="16" customFormat="false" ht="15" hidden="false" customHeight="false" outlineLevel="0" collapsed="false">
      <c r="A16" s="4" t="n">
        <v>14</v>
      </c>
      <c r="B16" s="4" t="n">
        <v>3073</v>
      </c>
      <c r="C16" s="6" t="n">
        <f aca="false">C15+0.1*(B15-C15)</f>
        <v>3316.69606955403</v>
      </c>
      <c r="D16" s="6" t="n">
        <f aca="false">B16-C16</f>
        <v>-243.696069554032</v>
      </c>
      <c r="E16" s="6" t="n">
        <f aca="false">E15+0.5*(B15-E15)</f>
        <v>3388.59155273438</v>
      </c>
      <c r="F16" s="6" t="n">
        <f aca="false">B16-E16</f>
        <v>-315.591552734375</v>
      </c>
      <c r="G16" s="6" t="n">
        <f aca="false">G15+0.8*(B15-G15)</f>
        <v>3362.05270071706</v>
      </c>
      <c r="H16" s="6" t="n">
        <f aca="false">B16-G16</f>
        <v>-289.052700717056</v>
      </c>
      <c r="I16" s="6" t="n">
        <f aca="false">ABS(D16)</f>
        <v>243.696069554032</v>
      </c>
      <c r="J16" s="6" t="n">
        <f aca="false">ABS(F16:F38)</f>
        <v>315.591552734375</v>
      </c>
      <c r="K16" s="6" t="n">
        <f aca="false">ABS(H16:H38)</f>
        <v>289.052700717056</v>
      </c>
    </row>
    <row r="17" customFormat="false" ht="15" hidden="false" customHeight="false" outlineLevel="0" collapsed="false">
      <c r="A17" s="4" t="n">
        <v>15</v>
      </c>
      <c r="B17" s="4" t="n">
        <v>3396</v>
      </c>
      <c r="C17" s="6" t="n">
        <f aca="false">C16+0.1*(B16-C16)</f>
        <v>3292.32646259863</v>
      </c>
      <c r="D17" s="6" t="n">
        <f aca="false">B17-C17</f>
        <v>103.673537401372</v>
      </c>
      <c r="E17" s="6" t="n">
        <f aca="false">E16+0.5*(B16-E16)</f>
        <v>3230.79577636719</v>
      </c>
      <c r="F17" s="6" t="n">
        <f aca="false">B17-E17</f>
        <v>165.204223632813</v>
      </c>
      <c r="G17" s="6" t="n">
        <f aca="false">G16+0.8*(B16-G16)</f>
        <v>3130.81054014341</v>
      </c>
      <c r="H17" s="6" t="n">
        <f aca="false">B17-G17</f>
        <v>265.189459856589</v>
      </c>
      <c r="I17" s="6" t="n">
        <f aca="false">ABS(D17)</f>
        <v>103.673537401372</v>
      </c>
      <c r="J17" s="6" t="n">
        <f aca="false">ABS(F17:F39)</f>
        <v>165.204223632813</v>
      </c>
      <c r="K17" s="6" t="n">
        <f aca="false">ABS(H17:H39)</f>
        <v>265.189459856589</v>
      </c>
    </row>
    <row r="18" customFormat="false" ht="15" hidden="false" customHeight="false" outlineLevel="0" collapsed="false">
      <c r="A18" s="4" t="n">
        <v>16</v>
      </c>
      <c r="B18" s="4" t="n">
        <v>3036</v>
      </c>
      <c r="C18" s="6" t="n">
        <f aca="false">C17+0.1*(B17-C17)</f>
        <v>3302.69381633877</v>
      </c>
      <c r="D18" s="6" t="n">
        <f aca="false">B18-C18</f>
        <v>-266.693816338766</v>
      </c>
      <c r="E18" s="6" t="n">
        <f aca="false">E17+0.5*(B17-E17)</f>
        <v>3313.39788818359</v>
      </c>
      <c r="F18" s="6" t="n">
        <f aca="false">B18-E18</f>
        <v>-277.397888183594</v>
      </c>
      <c r="G18" s="6" t="n">
        <f aca="false">G17+0.8*(B17-G17)</f>
        <v>3342.96210802868</v>
      </c>
      <c r="H18" s="6" t="n">
        <f aca="false">B18-G18</f>
        <v>-306.962108028682</v>
      </c>
      <c r="I18" s="6" t="n">
        <f aca="false">ABS(D18)</f>
        <v>266.693816338766</v>
      </c>
      <c r="J18" s="6" t="n">
        <f aca="false">ABS(F18:F40)</f>
        <v>277.397888183594</v>
      </c>
      <c r="K18" s="6" t="n">
        <f aca="false">ABS(H18:H40)</f>
        <v>306.962108028682</v>
      </c>
    </row>
    <row r="19" customFormat="false" ht="15" hidden="false" customHeight="false" outlineLevel="0" collapsed="false">
      <c r="A19" s="4" t="n">
        <v>17</v>
      </c>
      <c r="B19" s="4" t="n">
        <v>3196</v>
      </c>
      <c r="C19" s="6" t="n">
        <f aca="false">C18+0.1*(B18-C18)</f>
        <v>3276.02443470489</v>
      </c>
      <c r="D19" s="6" t="n">
        <f aca="false">B19-C19</f>
        <v>-80.0244347048893</v>
      </c>
      <c r="E19" s="6" t="n">
        <f aca="false">E18+0.5*(B18-E18)</f>
        <v>3174.6989440918</v>
      </c>
      <c r="F19" s="6" t="n">
        <f aca="false">B19-E19</f>
        <v>21.3010559082031</v>
      </c>
      <c r="G19" s="6" t="n">
        <f aca="false">G18+0.8*(B18-G18)</f>
        <v>3097.39242160574</v>
      </c>
      <c r="H19" s="6" t="n">
        <f aca="false">B19-G19</f>
        <v>98.6075783942633</v>
      </c>
      <c r="I19" s="6" t="n">
        <f aca="false">ABS(D19)</f>
        <v>80.0244347048893</v>
      </c>
      <c r="J19" s="6" t="n">
        <f aca="false">ABS(F19:F41)</f>
        <v>21.3010559082031</v>
      </c>
      <c r="K19" s="6" t="n">
        <f aca="false">ABS(H19:H41)</f>
        <v>98.6075783942633</v>
      </c>
    </row>
    <row r="20" customFormat="false" ht="15" hidden="false" customHeight="false" outlineLevel="0" collapsed="false">
      <c r="A20" s="4" t="n">
        <v>18</v>
      </c>
      <c r="B20" s="4" t="n">
        <v>4106</v>
      </c>
      <c r="C20" s="6" t="n">
        <f aca="false">C19+0.1*(B19-C19)</f>
        <v>3268.0219912344</v>
      </c>
      <c r="D20" s="6" t="n">
        <f aca="false">B20-C20</f>
        <v>837.9780087656</v>
      </c>
      <c r="E20" s="6" t="n">
        <f aca="false">E19+0.5*(B19-E19)</f>
        <v>3185.3494720459</v>
      </c>
      <c r="F20" s="6" t="n">
        <f aca="false">B20-E20</f>
        <v>920.650527954102</v>
      </c>
      <c r="G20" s="6" t="n">
        <f aca="false">G19+0.8*(B19-G19)</f>
        <v>3176.27848432115</v>
      </c>
      <c r="H20" s="6" t="n">
        <f aca="false">B20-G20</f>
        <v>929.721515678853</v>
      </c>
      <c r="I20" s="6" t="n">
        <f aca="false">ABS(D20)</f>
        <v>837.9780087656</v>
      </c>
      <c r="J20" s="6" t="n">
        <f aca="false">ABS(F20:F42)</f>
        <v>920.650527954102</v>
      </c>
      <c r="K20" s="6" t="n">
        <f aca="false">ABS(H20:H42)</f>
        <v>929.721515678853</v>
      </c>
    </row>
    <row r="21" customFormat="false" ht="15" hidden="false" customHeight="false" outlineLevel="0" collapsed="false">
      <c r="A21" s="4" t="n">
        <v>19</v>
      </c>
      <c r="B21" s="4" t="n">
        <v>3449</v>
      </c>
      <c r="C21" s="6" t="n">
        <f aca="false">C20+0.1*(B20-C20)</f>
        <v>3351.81979211096</v>
      </c>
      <c r="D21" s="6" t="n">
        <f aca="false">B21-C21</f>
        <v>97.1802078890396</v>
      </c>
      <c r="E21" s="6" t="n">
        <f aca="false">E20+0.5*(B20-E20)</f>
        <v>3645.67473602295</v>
      </c>
      <c r="F21" s="6" t="n">
        <f aca="false">B21-E21</f>
        <v>-196.674736022949</v>
      </c>
      <c r="G21" s="6" t="n">
        <f aca="false">G20+0.8*(B20-G20)</f>
        <v>3920.05569686423</v>
      </c>
      <c r="H21" s="6" t="n">
        <f aca="false">B21-G21</f>
        <v>-471.05569686423</v>
      </c>
      <c r="I21" s="6" t="n">
        <f aca="false">ABS(D21)</f>
        <v>97.1802078890396</v>
      </c>
      <c r="J21" s="6" t="n">
        <f aca="false">ABS(F21:F43)</f>
        <v>196.674736022949</v>
      </c>
      <c r="K21" s="6" t="n">
        <f aca="false">ABS(H21:H43)</f>
        <v>471.05569686423</v>
      </c>
    </row>
    <row r="22" customFormat="false" ht="15" hidden="false" customHeight="false" outlineLevel="0" collapsed="false">
      <c r="A22" s="4" t="n">
        <v>20</v>
      </c>
      <c r="B22" s="4" t="n">
        <v>3913</v>
      </c>
      <c r="C22" s="6" t="n">
        <f aca="false">C21+0.1*(B21-C21)</f>
        <v>3361.53781289986</v>
      </c>
      <c r="D22" s="6" t="n">
        <f aca="false">B22-C22</f>
        <v>551.462187100136</v>
      </c>
      <c r="E22" s="6" t="n">
        <f aca="false">E21+0.5*(B21-E21)</f>
        <v>3547.33736801147</v>
      </c>
      <c r="F22" s="6" t="n">
        <f aca="false">B22-E22</f>
        <v>365.662631988525</v>
      </c>
      <c r="G22" s="6" t="n">
        <f aca="false">G21+0.8*(B21-G21)</f>
        <v>3543.21113937285</v>
      </c>
      <c r="H22" s="6" t="n">
        <f aca="false">B22-G22</f>
        <v>369.788860627154</v>
      </c>
      <c r="I22" s="6" t="n">
        <f aca="false">ABS(D22)</f>
        <v>551.462187100136</v>
      </c>
      <c r="J22" s="6" t="n">
        <f aca="false">ABS(F22:F44)</f>
        <v>365.662631988525</v>
      </c>
      <c r="K22" s="6" t="n">
        <f aca="false">ABS(H22:H44)</f>
        <v>369.788860627154</v>
      </c>
    </row>
    <row r="23" customFormat="false" ht="15" hidden="false" customHeight="false" outlineLevel="0" collapsed="false">
      <c r="A23" s="4" t="n">
        <v>21</v>
      </c>
      <c r="B23" s="4" t="n">
        <v>3324</v>
      </c>
      <c r="C23" s="6" t="n">
        <f aca="false">C22+0.1*(B22-C22)</f>
        <v>3416.68403160988</v>
      </c>
      <c r="D23" s="6" t="n">
        <f aca="false">B23-C23</f>
        <v>-92.6840316098783</v>
      </c>
      <c r="E23" s="6" t="n">
        <f aca="false">E22+0.5*(B22-E22)</f>
        <v>3730.16868400574</v>
      </c>
      <c r="F23" s="6" t="n">
        <f aca="false">B23-E23</f>
        <v>-406.168684005737</v>
      </c>
      <c r="G23" s="6" t="n">
        <f aca="false">G22+0.8*(B22-G22)</f>
        <v>3839.04222787457</v>
      </c>
      <c r="H23" s="6" t="n">
        <f aca="false">B23-G23</f>
        <v>-515.042227874569</v>
      </c>
      <c r="I23" s="6" t="n">
        <f aca="false">ABS(D23)</f>
        <v>92.6840316098783</v>
      </c>
      <c r="J23" s="6" t="n">
        <f aca="false">ABS(F23:F45)</f>
        <v>406.168684005737</v>
      </c>
      <c r="K23" s="6" t="n">
        <f aca="false">ABS(H23:H45)</f>
        <v>515.042227874569</v>
      </c>
    </row>
    <row r="24" customFormat="false" ht="15" hidden="false" customHeight="false" outlineLevel="0" collapsed="false">
      <c r="A24" s="4" t="n">
        <v>22</v>
      </c>
      <c r="B24" s="4" t="n">
        <v>3277</v>
      </c>
      <c r="C24" s="6" t="n">
        <f aca="false">C23+0.1*(B23-C23)</f>
        <v>3407.41562844889</v>
      </c>
      <c r="D24" s="6" t="n">
        <f aca="false">B24-C24</f>
        <v>-130.41562844889</v>
      </c>
      <c r="E24" s="6" t="n">
        <f aca="false">E23+0.5*(B23-E23)</f>
        <v>3527.08434200287</v>
      </c>
      <c r="F24" s="6" t="n">
        <f aca="false">B24-E24</f>
        <v>-250.084342002869</v>
      </c>
      <c r="G24" s="6" t="n">
        <f aca="false">G23+0.8*(B23-G23)</f>
        <v>3427.00844557491</v>
      </c>
      <c r="H24" s="6" t="n">
        <f aca="false">B24-G24</f>
        <v>-150.008445574914</v>
      </c>
      <c r="I24" s="6" t="n">
        <f aca="false">ABS(D24)</f>
        <v>130.41562844889</v>
      </c>
      <c r="J24" s="6" t="n">
        <f aca="false">ABS(F24:F46)</f>
        <v>250.084342002869</v>
      </c>
      <c r="K24" s="6" t="n">
        <f aca="false">ABS(H24:H46)</f>
        <v>150.008445574914</v>
      </c>
    </row>
    <row r="25" customFormat="false" ht="15" hidden="false" customHeight="false" outlineLevel="0" collapsed="false">
      <c r="A25" s="4" t="n">
        <v>23</v>
      </c>
      <c r="B25" s="4" t="n">
        <v>3204</v>
      </c>
      <c r="C25" s="6" t="n">
        <f aca="false">C24+0.1*(B24-C24)</f>
        <v>3394.374065604</v>
      </c>
      <c r="D25" s="6" t="n">
        <f aca="false">B25-C25</f>
        <v>-190.374065604001</v>
      </c>
      <c r="E25" s="6" t="n">
        <f aca="false">E24+0.5*(B24-E24)</f>
        <v>3402.04217100143</v>
      </c>
      <c r="F25" s="6" t="n">
        <f aca="false">B25-E25</f>
        <v>-198.042171001434</v>
      </c>
      <c r="G25" s="6" t="n">
        <f aca="false">G24+0.8*(B24-G24)</f>
        <v>3307.00168911498</v>
      </c>
      <c r="H25" s="6" t="n">
        <f aca="false">B25-G25</f>
        <v>-103.001689114983</v>
      </c>
      <c r="I25" s="6" t="n">
        <f aca="false">ABS(D25)</f>
        <v>190.374065604001</v>
      </c>
      <c r="J25" s="6" t="n">
        <f aca="false">ABS(F25:F47)</f>
        <v>198.042171001434</v>
      </c>
      <c r="K25" s="6" t="n">
        <f aca="false">ABS(H25:H47)</f>
        <v>103.001689114983</v>
      </c>
    </row>
    <row r="26" customFormat="false" ht="15" hidden="false" customHeight="false" outlineLevel="0" collapsed="false">
      <c r="A26" s="4" t="n">
        <v>24</v>
      </c>
      <c r="B26" s="4" t="n">
        <v>4079</v>
      </c>
      <c r="C26" s="6" t="n">
        <f aca="false">C25+0.1*(B25-C25)</f>
        <v>3375.3366590436</v>
      </c>
      <c r="D26" s="6" t="n">
        <f aca="false">B26-C26</f>
        <v>703.663340956399</v>
      </c>
      <c r="E26" s="6" t="n">
        <f aca="false">E25+0.5*(B25-E25)</f>
        <v>3303.02108550072</v>
      </c>
      <c r="F26" s="6" t="n">
        <f aca="false">B26-E26</f>
        <v>775.978914499283</v>
      </c>
      <c r="G26" s="6" t="n">
        <f aca="false">G25+0.8*(B25-G25)</f>
        <v>3224.600337823</v>
      </c>
      <c r="H26" s="6" t="n">
        <f aca="false">B26-G26</f>
        <v>854.399662177003</v>
      </c>
      <c r="I26" s="6" t="n">
        <f aca="false">ABS(D26)</f>
        <v>703.663340956399</v>
      </c>
      <c r="J26" s="6" t="n">
        <f aca="false">ABS(F26:F48)</f>
        <v>775.978914499283</v>
      </c>
      <c r="K26" s="6" t="n">
        <f aca="false">ABS(H26:H48)</f>
        <v>854.399662177003</v>
      </c>
    </row>
    <row r="27" customFormat="false" ht="15" hidden="false" customHeight="false" outlineLevel="0" collapsed="false">
      <c r="A27" s="3" t="s">
        <v>24</v>
      </c>
      <c r="B27" s="3"/>
      <c r="C27" s="3"/>
      <c r="D27" s="6" t="n">
        <f aca="false">SUM(D4:D26)</f>
        <v>1897.0299313924</v>
      </c>
      <c r="E27" s="4"/>
      <c r="F27" s="6" t="n">
        <f aca="false">SUM(F4:F26)</f>
        <v>870.021085500717</v>
      </c>
      <c r="G27" s="4"/>
      <c r="H27" s="6" t="n">
        <f aca="false">SUM(H4:H26)</f>
        <v>815.150084455749</v>
      </c>
      <c r="I27" s="4"/>
      <c r="J27" s="4"/>
      <c r="K27" s="4"/>
    </row>
    <row r="28" customFormat="false" ht="15" hidden="false" customHeight="false" outlineLevel="0" collapsed="false">
      <c r="A28" s="3" t="s">
        <v>25</v>
      </c>
      <c r="B28" s="3"/>
      <c r="C28" s="3"/>
      <c r="D28" s="6" t="n">
        <f aca="false">SUM(I4:I26)/23</f>
        <v>263.733941184456</v>
      </c>
      <c r="E28" s="6"/>
      <c r="F28" s="6" t="n">
        <f aca="false">SUM(J4:J26)/23</f>
        <v>325.486302199571</v>
      </c>
      <c r="G28" s="6"/>
      <c r="H28" s="6" t="n">
        <f aca="false">SUM(K4:K26)/23</f>
        <v>372.320199354747</v>
      </c>
      <c r="I28" s="4"/>
      <c r="J28" s="4"/>
      <c r="K28" s="4"/>
    </row>
    <row r="29" customFormat="false" ht="15" hidden="false" customHeight="false" outlineLevel="0" collapsed="false">
      <c r="A29" s="3" t="s">
        <v>26</v>
      </c>
      <c r="B29" s="3"/>
      <c r="C29" s="3"/>
      <c r="D29" s="6" t="n">
        <f aca="false">D28*4</f>
        <v>1054.93576473782</v>
      </c>
      <c r="E29" s="6" t="n">
        <f aca="false">E28*4</f>
        <v>0</v>
      </c>
      <c r="F29" s="6" t="n">
        <f aca="false">F28*4</f>
        <v>1301.94520879828</v>
      </c>
      <c r="G29" s="6" t="n">
        <f aca="false">G28*4</f>
        <v>0</v>
      </c>
      <c r="H29" s="6" t="n">
        <f aca="false">H28*4</f>
        <v>1489.28079741899</v>
      </c>
      <c r="I29" s="4"/>
      <c r="J29" s="4"/>
      <c r="K29" s="4"/>
    </row>
    <row r="30" customFormat="false" ht="15" hidden="false" customHeight="false" outlineLevel="0" collapsed="false">
      <c r="C30" s="4" t="n">
        <v>1</v>
      </c>
      <c r="D30" s="6" t="n">
        <f aca="false">D29</f>
        <v>1054.93576473782</v>
      </c>
      <c r="E30" s="6" t="n">
        <f aca="false">-D30</f>
        <v>-1054.93576473782</v>
      </c>
      <c r="F30" s="6" t="n">
        <f aca="false">F29</f>
        <v>1301.94520879828</v>
      </c>
      <c r="G30" s="6" t="n">
        <f aca="false">-F30</f>
        <v>-1301.94520879828</v>
      </c>
      <c r="H30" s="6" t="n">
        <f aca="false">H29</f>
        <v>1489.28079741899</v>
      </c>
      <c r="I30" s="6" t="n">
        <f aca="false">-H30</f>
        <v>-1489.28079741899</v>
      </c>
    </row>
    <row r="31" customFormat="false" ht="15" hidden="false" customHeight="false" outlineLevel="0" collapsed="false">
      <c r="C31" s="4" t="n">
        <v>2</v>
      </c>
      <c r="D31" s="6" t="n">
        <f aca="false">D30</f>
        <v>1054.93576473782</v>
      </c>
      <c r="E31" s="6" t="n">
        <f aca="false">-D31</f>
        <v>-1054.93576473782</v>
      </c>
      <c r="F31" s="6" t="n">
        <f aca="false">F30</f>
        <v>1301.94520879828</v>
      </c>
      <c r="G31" s="6" t="n">
        <f aca="false">-F31</f>
        <v>-1301.94520879828</v>
      </c>
      <c r="H31" s="6" t="n">
        <f aca="false">H30</f>
        <v>1489.28079741899</v>
      </c>
      <c r="I31" s="6" t="n">
        <f aca="false">-H31</f>
        <v>-1489.28079741899</v>
      </c>
    </row>
    <row r="32" customFormat="false" ht="15" hidden="false" customHeight="false" outlineLevel="0" collapsed="false">
      <c r="C32" s="4" t="n">
        <v>3</v>
      </c>
      <c r="D32" s="6" t="n">
        <f aca="false">D31</f>
        <v>1054.93576473782</v>
      </c>
      <c r="E32" s="6" t="n">
        <f aca="false">-D32</f>
        <v>-1054.93576473782</v>
      </c>
      <c r="F32" s="6" t="n">
        <f aca="false">F31</f>
        <v>1301.94520879828</v>
      </c>
      <c r="G32" s="6" t="n">
        <f aca="false">-F32</f>
        <v>-1301.94520879828</v>
      </c>
      <c r="H32" s="6" t="n">
        <f aca="false">H31</f>
        <v>1489.28079741899</v>
      </c>
      <c r="I32" s="6" t="n">
        <f aca="false">-H32</f>
        <v>-1489.28079741899</v>
      </c>
    </row>
    <row r="33" customFormat="false" ht="15" hidden="false" customHeight="false" outlineLevel="0" collapsed="false">
      <c r="C33" s="4" t="n">
        <v>4</v>
      </c>
      <c r="D33" s="6" t="n">
        <f aca="false">D32</f>
        <v>1054.93576473782</v>
      </c>
      <c r="E33" s="6" t="n">
        <f aca="false">-D33</f>
        <v>-1054.93576473782</v>
      </c>
      <c r="F33" s="6" t="n">
        <f aca="false">F32</f>
        <v>1301.94520879828</v>
      </c>
      <c r="G33" s="6" t="n">
        <f aca="false">-F33</f>
        <v>-1301.94520879828</v>
      </c>
      <c r="H33" s="6" t="n">
        <f aca="false">H32</f>
        <v>1489.28079741899</v>
      </c>
      <c r="I33" s="6" t="n">
        <f aca="false">-H33</f>
        <v>-1489.28079741899</v>
      </c>
    </row>
    <row r="34" customFormat="false" ht="15" hidden="false" customHeight="false" outlineLevel="0" collapsed="false">
      <c r="C34" s="4" t="n">
        <v>5</v>
      </c>
      <c r="D34" s="6" t="n">
        <f aca="false">D33</f>
        <v>1054.93576473782</v>
      </c>
      <c r="E34" s="6" t="n">
        <f aca="false">-D34</f>
        <v>-1054.93576473782</v>
      </c>
      <c r="F34" s="6" t="n">
        <f aca="false">F33</f>
        <v>1301.94520879828</v>
      </c>
      <c r="G34" s="6" t="n">
        <f aca="false">-F34</f>
        <v>-1301.94520879828</v>
      </c>
      <c r="H34" s="6" t="n">
        <f aca="false">H33</f>
        <v>1489.28079741899</v>
      </c>
      <c r="I34" s="6" t="n">
        <f aca="false">-H34</f>
        <v>-1489.28079741899</v>
      </c>
    </row>
    <row r="35" customFormat="false" ht="15" hidden="false" customHeight="false" outlineLevel="0" collapsed="false">
      <c r="C35" s="4" t="n">
        <v>6</v>
      </c>
      <c r="D35" s="6" t="n">
        <f aca="false">D34</f>
        <v>1054.93576473782</v>
      </c>
      <c r="E35" s="6" t="n">
        <f aca="false">-D35</f>
        <v>-1054.93576473782</v>
      </c>
      <c r="F35" s="6" t="n">
        <f aca="false">F34</f>
        <v>1301.94520879828</v>
      </c>
      <c r="G35" s="6" t="n">
        <f aca="false">-F35</f>
        <v>-1301.94520879828</v>
      </c>
      <c r="H35" s="6" t="n">
        <f aca="false">H34</f>
        <v>1489.28079741899</v>
      </c>
      <c r="I35" s="6" t="n">
        <f aca="false">-H35</f>
        <v>-1489.28079741899</v>
      </c>
    </row>
    <row r="36" customFormat="false" ht="15" hidden="false" customHeight="false" outlineLevel="0" collapsed="false">
      <c r="C36" s="4" t="n">
        <v>7</v>
      </c>
      <c r="D36" s="6" t="n">
        <f aca="false">D35</f>
        <v>1054.93576473782</v>
      </c>
      <c r="E36" s="6" t="n">
        <f aca="false">-D36</f>
        <v>-1054.93576473782</v>
      </c>
      <c r="F36" s="6" t="n">
        <f aca="false">F35</f>
        <v>1301.94520879828</v>
      </c>
      <c r="G36" s="6" t="n">
        <f aca="false">-F36</f>
        <v>-1301.94520879828</v>
      </c>
      <c r="H36" s="6" t="n">
        <f aca="false">H35</f>
        <v>1489.28079741899</v>
      </c>
      <c r="I36" s="6" t="n">
        <f aca="false">-H36</f>
        <v>-1489.28079741899</v>
      </c>
    </row>
    <row r="37" customFormat="false" ht="15" hidden="false" customHeight="false" outlineLevel="0" collapsed="false">
      <c r="C37" s="4" t="n">
        <v>8</v>
      </c>
      <c r="D37" s="6" t="n">
        <f aca="false">D36</f>
        <v>1054.93576473782</v>
      </c>
      <c r="E37" s="6" t="n">
        <f aca="false">-D37</f>
        <v>-1054.93576473782</v>
      </c>
      <c r="F37" s="6" t="n">
        <f aca="false">F36</f>
        <v>1301.94520879828</v>
      </c>
      <c r="G37" s="6" t="n">
        <f aca="false">-F37</f>
        <v>-1301.94520879828</v>
      </c>
      <c r="H37" s="6" t="n">
        <f aca="false">H36</f>
        <v>1489.28079741899</v>
      </c>
      <c r="I37" s="6" t="n">
        <f aca="false">-H37</f>
        <v>-1489.28079741899</v>
      </c>
    </row>
    <row r="38" customFormat="false" ht="15" hidden="false" customHeight="false" outlineLevel="0" collapsed="false">
      <c r="C38" s="4" t="n">
        <v>9</v>
      </c>
      <c r="D38" s="6" t="n">
        <f aca="false">D37</f>
        <v>1054.93576473782</v>
      </c>
      <c r="E38" s="6" t="n">
        <f aca="false">-D38</f>
        <v>-1054.93576473782</v>
      </c>
      <c r="F38" s="6" t="n">
        <f aca="false">F37</f>
        <v>1301.94520879828</v>
      </c>
      <c r="G38" s="6" t="n">
        <f aca="false">-F38</f>
        <v>-1301.94520879828</v>
      </c>
      <c r="H38" s="6" t="n">
        <f aca="false">H37</f>
        <v>1489.28079741899</v>
      </c>
      <c r="I38" s="6" t="n">
        <f aca="false">-H38</f>
        <v>-1489.28079741899</v>
      </c>
    </row>
    <row r="39" customFormat="false" ht="15" hidden="false" customHeight="false" outlineLevel="0" collapsed="false">
      <c r="C39" s="4" t="n">
        <v>10</v>
      </c>
      <c r="D39" s="6" t="n">
        <f aca="false">D38</f>
        <v>1054.93576473782</v>
      </c>
      <c r="E39" s="6" t="n">
        <f aca="false">-D39</f>
        <v>-1054.93576473782</v>
      </c>
      <c r="F39" s="6" t="n">
        <f aca="false">F38</f>
        <v>1301.94520879828</v>
      </c>
      <c r="G39" s="6" t="n">
        <f aca="false">-F39</f>
        <v>-1301.94520879828</v>
      </c>
      <c r="H39" s="6" t="n">
        <f aca="false">H38</f>
        <v>1489.28079741899</v>
      </c>
      <c r="I39" s="6" t="n">
        <f aca="false">-H39</f>
        <v>-1489.28079741899</v>
      </c>
    </row>
    <row r="40" customFormat="false" ht="15" hidden="false" customHeight="false" outlineLevel="0" collapsed="false">
      <c r="C40" s="4" t="n">
        <v>11</v>
      </c>
      <c r="D40" s="6" t="n">
        <f aca="false">D39</f>
        <v>1054.93576473782</v>
      </c>
      <c r="E40" s="6" t="n">
        <f aca="false">-D40</f>
        <v>-1054.93576473782</v>
      </c>
      <c r="F40" s="6" t="n">
        <f aca="false">F39</f>
        <v>1301.94520879828</v>
      </c>
      <c r="G40" s="6" t="n">
        <f aca="false">-F40</f>
        <v>-1301.94520879828</v>
      </c>
      <c r="H40" s="6" t="n">
        <f aca="false">H39</f>
        <v>1489.28079741899</v>
      </c>
      <c r="I40" s="6" t="n">
        <f aca="false">-H40</f>
        <v>-1489.28079741899</v>
      </c>
    </row>
    <row r="41" customFormat="false" ht="15" hidden="false" customHeight="false" outlineLevel="0" collapsed="false">
      <c r="C41" s="4" t="n">
        <v>12</v>
      </c>
      <c r="D41" s="6" t="n">
        <f aca="false">D40</f>
        <v>1054.93576473782</v>
      </c>
      <c r="E41" s="6" t="n">
        <f aca="false">-D41</f>
        <v>-1054.93576473782</v>
      </c>
      <c r="F41" s="6" t="n">
        <f aca="false">F40</f>
        <v>1301.94520879828</v>
      </c>
      <c r="G41" s="6" t="n">
        <f aca="false">-F41</f>
        <v>-1301.94520879828</v>
      </c>
      <c r="H41" s="6" t="n">
        <f aca="false">H40</f>
        <v>1489.28079741899</v>
      </c>
      <c r="I41" s="6" t="n">
        <f aca="false">-H41</f>
        <v>-1489.28079741899</v>
      </c>
    </row>
    <row r="42" customFormat="false" ht="15" hidden="false" customHeight="false" outlineLevel="0" collapsed="false">
      <c r="C42" s="4" t="n">
        <v>13</v>
      </c>
      <c r="D42" s="6" t="n">
        <f aca="false">D41</f>
        <v>1054.93576473782</v>
      </c>
      <c r="E42" s="6" t="n">
        <f aca="false">-D42</f>
        <v>-1054.93576473782</v>
      </c>
      <c r="F42" s="6" t="n">
        <f aca="false">F41</f>
        <v>1301.94520879828</v>
      </c>
      <c r="G42" s="6" t="n">
        <f aca="false">-F42</f>
        <v>-1301.94520879828</v>
      </c>
      <c r="H42" s="6" t="n">
        <f aca="false">H41</f>
        <v>1489.28079741899</v>
      </c>
      <c r="I42" s="6" t="n">
        <f aca="false">-H42</f>
        <v>-1489.28079741899</v>
      </c>
    </row>
    <row r="43" customFormat="false" ht="15" hidden="false" customHeight="false" outlineLevel="0" collapsed="false">
      <c r="C43" s="4" t="n">
        <v>14</v>
      </c>
      <c r="D43" s="6" t="n">
        <f aca="false">D42</f>
        <v>1054.93576473782</v>
      </c>
      <c r="E43" s="6" t="n">
        <f aca="false">-D43</f>
        <v>-1054.93576473782</v>
      </c>
      <c r="F43" s="6" t="n">
        <f aca="false">F42</f>
        <v>1301.94520879828</v>
      </c>
      <c r="G43" s="6" t="n">
        <f aca="false">-F43</f>
        <v>-1301.94520879828</v>
      </c>
      <c r="H43" s="6" t="n">
        <f aca="false">H42</f>
        <v>1489.28079741899</v>
      </c>
      <c r="I43" s="6" t="n">
        <f aca="false">-H43</f>
        <v>-1489.28079741899</v>
      </c>
    </row>
    <row r="44" customFormat="false" ht="15" hidden="false" customHeight="false" outlineLevel="0" collapsed="false">
      <c r="C44" s="4" t="n">
        <v>15</v>
      </c>
      <c r="D44" s="6" t="n">
        <f aca="false">D43</f>
        <v>1054.93576473782</v>
      </c>
      <c r="E44" s="6" t="n">
        <f aca="false">-D44</f>
        <v>-1054.93576473782</v>
      </c>
      <c r="F44" s="6" t="n">
        <f aca="false">F43</f>
        <v>1301.94520879828</v>
      </c>
      <c r="G44" s="6" t="n">
        <f aca="false">-F44</f>
        <v>-1301.94520879828</v>
      </c>
      <c r="H44" s="6" t="n">
        <f aca="false">H43</f>
        <v>1489.28079741899</v>
      </c>
      <c r="I44" s="6" t="n">
        <f aca="false">-H44</f>
        <v>-1489.28079741899</v>
      </c>
    </row>
    <row r="45" customFormat="false" ht="15" hidden="false" customHeight="false" outlineLevel="0" collapsed="false">
      <c r="C45" s="4" t="n">
        <v>16</v>
      </c>
      <c r="D45" s="6" t="n">
        <f aca="false">D44</f>
        <v>1054.93576473782</v>
      </c>
      <c r="E45" s="6" t="n">
        <f aca="false">-D45</f>
        <v>-1054.93576473782</v>
      </c>
      <c r="F45" s="6" t="n">
        <f aca="false">F44</f>
        <v>1301.94520879828</v>
      </c>
      <c r="G45" s="6" t="n">
        <f aca="false">-F45</f>
        <v>-1301.94520879828</v>
      </c>
      <c r="H45" s="6" t="n">
        <f aca="false">H44</f>
        <v>1489.28079741899</v>
      </c>
      <c r="I45" s="6" t="n">
        <f aca="false">-H45</f>
        <v>-1489.28079741899</v>
      </c>
    </row>
    <row r="46" customFormat="false" ht="15" hidden="false" customHeight="false" outlineLevel="0" collapsed="false">
      <c r="C46" s="4" t="n">
        <v>17</v>
      </c>
      <c r="D46" s="6" t="n">
        <f aca="false">D45</f>
        <v>1054.93576473782</v>
      </c>
      <c r="E46" s="6" t="n">
        <f aca="false">-D46</f>
        <v>-1054.93576473782</v>
      </c>
      <c r="F46" s="6" t="n">
        <f aca="false">F45</f>
        <v>1301.94520879828</v>
      </c>
      <c r="G46" s="6" t="n">
        <f aca="false">-F46</f>
        <v>-1301.94520879828</v>
      </c>
      <c r="H46" s="6" t="n">
        <f aca="false">H45</f>
        <v>1489.28079741899</v>
      </c>
      <c r="I46" s="6" t="n">
        <f aca="false">-H46</f>
        <v>-1489.28079741899</v>
      </c>
    </row>
    <row r="47" customFormat="false" ht="15" hidden="false" customHeight="false" outlineLevel="0" collapsed="false">
      <c r="C47" s="4" t="n">
        <v>18</v>
      </c>
      <c r="D47" s="6" t="n">
        <f aca="false">D46</f>
        <v>1054.93576473782</v>
      </c>
      <c r="E47" s="6" t="n">
        <f aca="false">-D47</f>
        <v>-1054.93576473782</v>
      </c>
      <c r="F47" s="6" t="n">
        <f aca="false">F46</f>
        <v>1301.94520879828</v>
      </c>
      <c r="G47" s="6" t="n">
        <f aca="false">-F47</f>
        <v>-1301.94520879828</v>
      </c>
      <c r="H47" s="6" t="n">
        <f aca="false">H46</f>
        <v>1489.28079741899</v>
      </c>
      <c r="I47" s="6" t="n">
        <f aca="false">-H47</f>
        <v>-1489.28079741899</v>
      </c>
    </row>
    <row r="48" customFormat="false" ht="15" hidden="false" customHeight="false" outlineLevel="0" collapsed="false">
      <c r="C48" s="4" t="n">
        <v>19</v>
      </c>
      <c r="D48" s="6" t="n">
        <f aca="false">D47</f>
        <v>1054.93576473782</v>
      </c>
      <c r="E48" s="6" t="n">
        <f aca="false">-D48</f>
        <v>-1054.93576473782</v>
      </c>
      <c r="F48" s="6" t="n">
        <f aca="false">F47</f>
        <v>1301.94520879828</v>
      </c>
      <c r="G48" s="6" t="n">
        <f aca="false">-F48</f>
        <v>-1301.94520879828</v>
      </c>
      <c r="H48" s="6" t="n">
        <f aca="false">H47</f>
        <v>1489.28079741899</v>
      </c>
      <c r="I48" s="6" t="n">
        <f aca="false">-H48</f>
        <v>-1489.28079741899</v>
      </c>
    </row>
    <row r="49" customFormat="false" ht="15" hidden="false" customHeight="false" outlineLevel="0" collapsed="false">
      <c r="C49" s="4" t="n">
        <v>20</v>
      </c>
      <c r="D49" s="6" t="n">
        <f aca="false">D48</f>
        <v>1054.93576473782</v>
      </c>
      <c r="E49" s="6" t="n">
        <f aca="false">-D49</f>
        <v>-1054.93576473782</v>
      </c>
      <c r="F49" s="6" t="n">
        <f aca="false">F48</f>
        <v>1301.94520879828</v>
      </c>
      <c r="G49" s="6" t="n">
        <f aca="false">-F49</f>
        <v>-1301.94520879828</v>
      </c>
      <c r="H49" s="6" t="n">
        <f aca="false">H48</f>
        <v>1489.28079741899</v>
      </c>
      <c r="I49" s="6" t="n">
        <f aca="false">-H49</f>
        <v>-1489.28079741899</v>
      </c>
    </row>
    <row r="50" customFormat="false" ht="15" hidden="false" customHeight="false" outlineLevel="0" collapsed="false">
      <c r="C50" s="4" t="n">
        <v>21</v>
      </c>
      <c r="D50" s="6" t="n">
        <f aca="false">D49</f>
        <v>1054.93576473782</v>
      </c>
      <c r="E50" s="6" t="n">
        <f aca="false">-D50</f>
        <v>-1054.93576473782</v>
      </c>
      <c r="F50" s="6" t="n">
        <f aca="false">F49</f>
        <v>1301.94520879828</v>
      </c>
      <c r="G50" s="6" t="n">
        <f aca="false">-F50</f>
        <v>-1301.94520879828</v>
      </c>
      <c r="H50" s="6" t="n">
        <f aca="false">H49</f>
        <v>1489.28079741899</v>
      </c>
      <c r="I50" s="6" t="n">
        <f aca="false">-H50</f>
        <v>-1489.28079741899</v>
      </c>
    </row>
    <row r="51" customFormat="false" ht="15" hidden="false" customHeight="false" outlineLevel="0" collapsed="false">
      <c r="C51" s="4" t="n">
        <v>22</v>
      </c>
      <c r="D51" s="6" t="n">
        <f aca="false">D50</f>
        <v>1054.93576473782</v>
      </c>
      <c r="E51" s="6" t="n">
        <f aca="false">-D51</f>
        <v>-1054.93576473782</v>
      </c>
      <c r="F51" s="6" t="n">
        <f aca="false">F50</f>
        <v>1301.94520879828</v>
      </c>
      <c r="G51" s="6" t="n">
        <f aca="false">-F51</f>
        <v>-1301.94520879828</v>
      </c>
      <c r="H51" s="6" t="n">
        <f aca="false">H50</f>
        <v>1489.28079741899</v>
      </c>
      <c r="I51" s="6" t="n">
        <f aca="false">-H51</f>
        <v>-1489.28079741899</v>
      </c>
    </row>
    <row r="52" customFormat="false" ht="15" hidden="false" customHeight="false" outlineLevel="0" collapsed="false">
      <c r="C52" s="4" t="n">
        <v>23</v>
      </c>
      <c r="D52" s="6" t="n">
        <f aca="false">D51</f>
        <v>1054.93576473782</v>
      </c>
      <c r="E52" s="6" t="n">
        <f aca="false">-D52</f>
        <v>-1054.93576473782</v>
      </c>
      <c r="F52" s="6" t="n">
        <f aca="false">F51</f>
        <v>1301.94520879828</v>
      </c>
      <c r="G52" s="6" t="n">
        <f aca="false">-F52</f>
        <v>-1301.94520879828</v>
      </c>
      <c r="H52" s="6" t="n">
        <f aca="false">H51</f>
        <v>1489.28079741899</v>
      </c>
      <c r="I52" s="6" t="n">
        <f aca="false">-H52</f>
        <v>-1489.28079741899</v>
      </c>
    </row>
    <row r="53" customFormat="false" ht="15" hidden="false" customHeight="false" outlineLevel="0" collapsed="false">
      <c r="C53" s="4" t="n">
        <v>24</v>
      </c>
      <c r="D53" s="6" t="n">
        <f aca="false">D52</f>
        <v>1054.93576473782</v>
      </c>
      <c r="E53" s="6" t="n">
        <f aca="false">-D53</f>
        <v>-1054.93576473782</v>
      </c>
      <c r="F53" s="6" t="n">
        <f aca="false">F52</f>
        <v>1301.94520879828</v>
      </c>
      <c r="G53" s="6" t="n">
        <f aca="false">-F53</f>
        <v>-1301.94520879828</v>
      </c>
      <c r="H53" s="6" t="n">
        <f aca="false">H52</f>
        <v>1489.28079741899</v>
      </c>
      <c r="I53" s="6" t="n">
        <f aca="false">-H53</f>
        <v>-1489.28079741899</v>
      </c>
    </row>
  </sheetData>
  <mergeCells count="4">
    <mergeCell ref="A1:H1"/>
    <mergeCell ref="A27:C27"/>
    <mergeCell ref="A28:C28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1.57"/>
    <col collapsed="false" customWidth="true" hidden="false" outlineLevel="0" max="3" min="3" style="1" width="11.29"/>
    <col collapsed="false" customWidth="true" hidden="false" outlineLevel="0" max="9" min="8" style="1" width="10.29"/>
  </cols>
  <sheetData>
    <row r="1" customFormat="false" ht="15" hidden="false" customHeight="false" outlineLevel="0" collapsed="false"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7"/>
      <c r="J1" s="4" t="s">
        <v>1</v>
      </c>
      <c r="K1" s="4" t="s">
        <v>34</v>
      </c>
      <c r="L1" s="4" t="s">
        <v>35</v>
      </c>
      <c r="M1" s="4" t="s">
        <v>4</v>
      </c>
      <c r="N1" s="4" t="s">
        <v>36</v>
      </c>
      <c r="O1" s="8" t="s">
        <v>37</v>
      </c>
      <c r="P1" s="4" t="s">
        <v>38</v>
      </c>
    </row>
    <row r="2" customFormat="false" ht="15" hidden="false" customHeight="false" outlineLevel="0" collapsed="false">
      <c r="B2" s="4" t="n">
        <v>1</v>
      </c>
      <c r="C2" s="4" t="n">
        <v>3973</v>
      </c>
      <c r="D2" s="4" t="n">
        <f aca="false">B2^2</f>
        <v>1</v>
      </c>
      <c r="E2" s="4" t="n">
        <f aca="false">B2*C2</f>
        <v>3973</v>
      </c>
      <c r="F2" s="9" t="n">
        <f aca="false">(D26*C26-B26*E26)/(B25*D26-(B26)^2)</f>
        <v>3935.08695652174</v>
      </c>
      <c r="G2" s="4" t="n">
        <f aca="false">(B25*E26-B26*C26)/(B25*D26-(B26)^2)</f>
        <v>-75.2869565217391</v>
      </c>
      <c r="H2" s="4" t="n">
        <f aca="false">C2^2</f>
        <v>15784729</v>
      </c>
      <c r="I2" s="7"/>
      <c r="J2" s="4" t="n">
        <v>1</v>
      </c>
      <c r="K2" s="4" t="n">
        <v>3973</v>
      </c>
      <c r="L2" s="6" t="n">
        <f aca="false">$F$2+$G$2*J2</f>
        <v>3859.8</v>
      </c>
      <c r="M2" s="6" t="n">
        <f aca="false">K2-L2</f>
        <v>113.2</v>
      </c>
      <c r="N2" s="6" t="n">
        <f aca="false">ABS(M2)</f>
        <v>113.2</v>
      </c>
      <c r="O2" s="10" t="n">
        <f aca="false">(B25*E26-B26*C26)/(SQRT((B25*D26-B26^2)*(B25*H26-C26^2)))</f>
        <v>-0.959092077884542</v>
      </c>
      <c r="P2" s="11" t="n">
        <f aca="false">O2^2</f>
        <v>0.919857613860888</v>
      </c>
    </row>
    <row r="3" customFormat="false" ht="15" hidden="false" customHeight="false" outlineLevel="0" collapsed="false">
      <c r="B3" s="4" t="n">
        <v>2</v>
      </c>
      <c r="C3" s="4" t="n">
        <v>3531</v>
      </c>
      <c r="D3" s="4" t="n">
        <f aca="false">B3^2</f>
        <v>4</v>
      </c>
      <c r="E3" s="4" t="n">
        <f aca="false">B3*C3</f>
        <v>7062</v>
      </c>
      <c r="F3" s="4"/>
      <c r="G3" s="4"/>
      <c r="H3" s="4" t="n">
        <f aca="false">C3^2</f>
        <v>12467961</v>
      </c>
      <c r="I3" s="7"/>
      <c r="J3" s="4" t="n">
        <v>2</v>
      </c>
      <c r="K3" s="4" t="n">
        <v>3531</v>
      </c>
      <c r="L3" s="6" t="n">
        <f aca="false">$F$2+$G$2*J3</f>
        <v>3784.51304347826</v>
      </c>
      <c r="M3" s="6" t="n">
        <f aca="false">K3-L3</f>
        <v>-253.513043478261</v>
      </c>
      <c r="N3" s="6" t="n">
        <f aca="false">ABS(M3)</f>
        <v>253.513043478261</v>
      </c>
    </row>
    <row r="4" customFormat="false" ht="15" hidden="false" customHeight="false" outlineLevel="0" collapsed="false">
      <c r="B4" s="4" t="n">
        <v>3</v>
      </c>
      <c r="C4" s="4" t="n">
        <v>3523</v>
      </c>
      <c r="D4" s="4" t="n">
        <f aca="false">B4^2</f>
        <v>9</v>
      </c>
      <c r="E4" s="4" t="n">
        <f aca="false">B4*C4</f>
        <v>10569</v>
      </c>
      <c r="F4" s="4"/>
      <c r="G4" s="4"/>
      <c r="H4" s="4" t="n">
        <f aca="false">C4^2</f>
        <v>12411529</v>
      </c>
      <c r="I4" s="7"/>
      <c r="J4" s="4" t="n">
        <v>3</v>
      </c>
      <c r="K4" s="4" t="n">
        <v>3523</v>
      </c>
      <c r="L4" s="6" t="n">
        <f aca="false">$F$2+$G$2*J4</f>
        <v>3709.22608695652</v>
      </c>
      <c r="M4" s="6" t="n">
        <f aca="false">K4-L4</f>
        <v>-186.226086956522</v>
      </c>
      <c r="N4" s="6" t="n">
        <f aca="false">ABS(M4)</f>
        <v>186.226086956522</v>
      </c>
    </row>
    <row r="5" customFormat="false" ht="15" hidden="false" customHeight="false" outlineLevel="0" collapsed="false">
      <c r="B5" s="4" t="n">
        <v>4</v>
      </c>
      <c r="C5" s="4" t="n">
        <v>3551</v>
      </c>
      <c r="D5" s="4" t="n">
        <f aca="false">B5^2</f>
        <v>16</v>
      </c>
      <c r="E5" s="4" t="n">
        <f aca="false">B5*C5</f>
        <v>14204</v>
      </c>
      <c r="F5" s="4"/>
      <c r="G5" s="4"/>
      <c r="H5" s="4" t="n">
        <f aca="false">C5^2</f>
        <v>12609601</v>
      </c>
      <c r="I5" s="7"/>
      <c r="J5" s="4" t="n">
        <v>4</v>
      </c>
      <c r="K5" s="4" t="n">
        <v>3551</v>
      </c>
      <c r="L5" s="6" t="n">
        <f aca="false">$F$2+$G$2*J5</f>
        <v>3633.93913043478</v>
      </c>
      <c r="M5" s="6" t="n">
        <f aca="false">K5-L5</f>
        <v>-82.9391304347823</v>
      </c>
      <c r="N5" s="6" t="n">
        <f aca="false">ABS(M5)</f>
        <v>82.9391304347823</v>
      </c>
    </row>
    <row r="6" customFormat="false" ht="15" hidden="false" customHeight="false" outlineLevel="0" collapsed="false">
      <c r="B6" s="4" t="n">
        <v>5</v>
      </c>
      <c r="C6" s="4" t="n">
        <v>3524</v>
      </c>
      <c r="D6" s="4" t="n">
        <f aca="false">B6^2</f>
        <v>25</v>
      </c>
      <c r="E6" s="4" t="n">
        <f aca="false">B6*C6</f>
        <v>17620</v>
      </c>
      <c r="F6" s="4"/>
      <c r="G6" s="4"/>
      <c r="H6" s="4" t="n">
        <f aca="false">C6^2</f>
        <v>12418576</v>
      </c>
      <c r="I6" s="7"/>
      <c r="J6" s="4" t="n">
        <v>5</v>
      </c>
      <c r="K6" s="4" t="n">
        <v>3524</v>
      </c>
      <c r="L6" s="6" t="n">
        <f aca="false">$F$2+$G$2*J6</f>
        <v>3558.65217391304</v>
      </c>
      <c r="M6" s="6" t="n">
        <f aca="false">K6-L6</f>
        <v>-34.6521739130435</v>
      </c>
      <c r="N6" s="6" t="n">
        <f aca="false">ABS(M6)</f>
        <v>34.6521739130435</v>
      </c>
    </row>
    <row r="7" customFormat="false" ht="15" hidden="false" customHeight="false" outlineLevel="0" collapsed="false">
      <c r="B7" s="4" t="n">
        <v>6</v>
      </c>
      <c r="C7" s="4" t="n">
        <v>3632</v>
      </c>
      <c r="D7" s="4" t="n">
        <f aca="false">B7^2</f>
        <v>36</v>
      </c>
      <c r="E7" s="4" t="n">
        <f aca="false">B7*C7</f>
        <v>21792</v>
      </c>
      <c r="F7" s="4"/>
      <c r="G7" s="4"/>
      <c r="H7" s="4" t="n">
        <f aca="false">C7^2</f>
        <v>13191424</v>
      </c>
      <c r="I7" s="7"/>
      <c r="J7" s="4" t="n">
        <v>6</v>
      </c>
      <c r="K7" s="4" t="n">
        <v>3632</v>
      </c>
      <c r="L7" s="6" t="n">
        <f aca="false">$F$2+$G$2*J7</f>
        <v>3483.3652173913</v>
      </c>
      <c r="M7" s="6" t="n">
        <f aca="false">K7-L7</f>
        <v>148.634782608696</v>
      </c>
      <c r="N7" s="6" t="n">
        <f aca="false">ABS(M7)</f>
        <v>148.634782608696</v>
      </c>
    </row>
    <row r="8" customFormat="false" ht="15" hidden="false" customHeight="false" outlineLevel="0" collapsed="false">
      <c r="B8" s="4" t="n">
        <v>7</v>
      </c>
      <c r="C8" s="4" t="n">
        <v>3525</v>
      </c>
      <c r="D8" s="4" t="n">
        <f aca="false">B8^2</f>
        <v>49</v>
      </c>
      <c r="E8" s="4" t="n">
        <f aca="false">B8*C8</f>
        <v>24675</v>
      </c>
      <c r="F8" s="4"/>
      <c r="G8" s="4"/>
      <c r="H8" s="4" t="n">
        <f aca="false">C8^2</f>
        <v>12425625</v>
      </c>
      <c r="I8" s="7"/>
      <c r="J8" s="4" t="n">
        <v>7</v>
      </c>
      <c r="K8" s="4" t="n">
        <v>3525</v>
      </c>
      <c r="L8" s="6" t="n">
        <f aca="false">$F$2+$G$2*J8</f>
        <v>3408.07826086957</v>
      </c>
      <c r="M8" s="6" t="n">
        <f aca="false">K8-L8</f>
        <v>116.921739130435</v>
      </c>
      <c r="N8" s="6" t="n">
        <f aca="false">ABS(M8)</f>
        <v>116.921739130435</v>
      </c>
    </row>
    <row r="9" customFormat="false" ht="15" hidden="false" customHeight="false" outlineLevel="0" collapsed="false">
      <c r="B9" s="4" t="n">
        <v>8</v>
      </c>
      <c r="C9" s="4" t="n">
        <v>3620</v>
      </c>
      <c r="D9" s="4" t="n">
        <f aca="false">B9^2</f>
        <v>64</v>
      </c>
      <c r="E9" s="4" t="n">
        <f aca="false">B9*C9</f>
        <v>28960</v>
      </c>
      <c r="F9" s="6"/>
      <c r="G9" s="6"/>
      <c r="H9" s="4" t="n">
        <f aca="false">C9^2</f>
        <v>13104400</v>
      </c>
      <c r="I9" s="7"/>
      <c r="J9" s="4" t="n">
        <v>8</v>
      </c>
      <c r="K9" s="4" t="n">
        <v>3620</v>
      </c>
      <c r="L9" s="6" t="n">
        <f aca="false">$F$2+$G$2*J9</f>
        <v>3332.79130434783</v>
      </c>
      <c r="M9" s="6" t="n">
        <f aca="false">K9-L9</f>
        <v>287.208695652174</v>
      </c>
      <c r="N9" s="6" t="n">
        <f aca="false">ABS(M9)</f>
        <v>287.208695652174</v>
      </c>
    </row>
    <row r="10" customFormat="false" ht="15" hidden="false" customHeight="false" outlineLevel="0" collapsed="false">
      <c r="B10" s="4" t="n">
        <v>9</v>
      </c>
      <c r="C10" s="4" t="n">
        <v>3159</v>
      </c>
      <c r="D10" s="4" t="n">
        <f aca="false">B10^2</f>
        <v>81</v>
      </c>
      <c r="E10" s="4" t="n">
        <f aca="false">B10*C10</f>
        <v>28431</v>
      </c>
      <c r="F10" s="6"/>
      <c r="G10" s="6"/>
      <c r="H10" s="4" t="n">
        <f aca="false">C10^2</f>
        <v>9979281</v>
      </c>
      <c r="I10" s="7"/>
      <c r="J10" s="4" t="n">
        <v>9</v>
      </c>
      <c r="K10" s="4" t="n">
        <v>3159</v>
      </c>
      <c r="L10" s="6" t="n">
        <f aca="false">$F$2+$G$2*J10</f>
        <v>3257.50434782609</v>
      </c>
      <c r="M10" s="6" t="n">
        <f aca="false">K10-L10</f>
        <v>-98.5043478260868</v>
      </c>
      <c r="N10" s="6" t="n">
        <f aca="false">ABS(M10)</f>
        <v>98.5043478260868</v>
      </c>
    </row>
    <row r="11" customFormat="false" ht="15" hidden="false" customHeight="false" outlineLevel="0" collapsed="false">
      <c r="B11" s="4" t="n">
        <v>10</v>
      </c>
      <c r="C11" s="4" t="n">
        <v>3084</v>
      </c>
      <c r="D11" s="4" t="n">
        <f aca="false">B11^2</f>
        <v>100</v>
      </c>
      <c r="E11" s="4" t="n">
        <f aca="false">B11*C11</f>
        <v>30840</v>
      </c>
      <c r="F11" s="6"/>
      <c r="G11" s="6"/>
      <c r="H11" s="4" t="n">
        <f aca="false">C11^2</f>
        <v>9511056</v>
      </c>
      <c r="I11" s="7"/>
      <c r="J11" s="4" t="n">
        <v>10</v>
      </c>
      <c r="K11" s="4" t="n">
        <v>3084</v>
      </c>
      <c r="L11" s="6" t="n">
        <f aca="false">$F$2+$G$2*J11</f>
        <v>3182.21739130435</v>
      </c>
      <c r="M11" s="6" t="n">
        <f aca="false">K11-L11</f>
        <v>-98.217391304348</v>
      </c>
      <c r="N11" s="6" t="n">
        <f aca="false">ABS(M11)</f>
        <v>98.217391304348</v>
      </c>
    </row>
    <row r="12" customFormat="false" ht="15" hidden="false" customHeight="false" outlineLevel="0" collapsed="false">
      <c r="B12" s="4" t="n">
        <v>11</v>
      </c>
      <c r="C12" s="4" t="n">
        <v>3204</v>
      </c>
      <c r="D12" s="4" t="n">
        <f aca="false">B12^2</f>
        <v>121</v>
      </c>
      <c r="E12" s="4" t="n">
        <f aca="false">B12*C12</f>
        <v>35244</v>
      </c>
      <c r="F12" s="6"/>
      <c r="G12" s="6"/>
      <c r="H12" s="4" t="n">
        <f aca="false">C12^2</f>
        <v>10265616</v>
      </c>
      <c r="I12" s="7"/>
      <c r="J12" s="4" t="n">
        <v>11</v>
      </c>
      <c r="K12" s="4" t="n">
        <v>3204</v>
      </c>
      <c r="L12" s="6" t="n">
        <f aca="false">$F$2+$G$2*J12</f>
        <v>3106.93043478261</v>
      </c>
      <c r="M12" s="6" t="n">
        <f aca="false">K12-L12</f>
        <v>97.0695652173913</v>
      </c>
      <c r="N12" s="6" t="n">
        <f aca="false">ABS(M12)</f>
        <v>97.0695652173913</v>
      </c>
    </row>
    <row r="13" customFormat="false" ht="15" hidden="false" customHeight="false" outlineLevel="0" collapsed="false">
      <c r="B13" s="4" t="n">
        <v>12</v>
      </c>
      <c r="C13" s="4" t="n">
        <v>2826</v>
      </c>
      <c r="D13" s="4" t="n">
        <f aca="false">B13^2</f>
        <v>144</v>
      </c>
      <c r="E13" s="4" t="n">
        <f aca="false">B13*C13</f>
        <v>33912</v>
      </c>
      <c r="F13" s="6"/>
      <c r="G13" s="6"/>
      <c r="H13" s="4" t="n">
        <f aca="false">C13^2</f>
        <v>7986276</v>
      </c>
      <c r="I13" s="7"/>
      <c r="J13" s="4" t="n">
        <v>12</v>
      </c>
      <c r="K13" s="4" t="n">
        <v>2826</v>
      </c>
      <c r="L13" s="6" t="n">
        <f aca="false">$F$2+$G$2*J13</f>
        <v>3031.64347826087</v>
      </c>
      <c r="M13" s="6" t="n">
        <f aca="false">K13-L13</f>
        <v>-205.643478260869</v>
      </c>
      <c r="N13" s="6" t="n">
        <f aca="false">ABS(M13)</f>
        <v>205.643478260869</v>
      </c>
    </row>
    <row r="14" customFormat="false" ht="15" hidden="false" customHeight="false" outlineLevel="0" collapsed="false">
      <c r="B14" s="4" t="n">
        <v>13</v>
      </c>
      <c r="C14" s="4" t="n">
        <v>3188</v>
      </c>
      <c r="D14" s="4" t="n">
        <f aca="false">B14^2</f>
        <v>169</v>
      </c>
      <c r="E14" s="4" t="n">
        <f aca="false">B14*C14</f>
        <v>41444</v>
      </c>
      <c r="F14" s="6"/>
      <c r="G14" s="6"/>
      <c r="H14" s="4" t="n">
        <f aca="false">C14^2</f>
        <v>10163344</v>
      </c>
      <c r="I14" s="7"/>
      <c r="J14" s="4" t="n">
        <v>13</v>
      </c>
      <c r="K14" s="4" t="n">
        <v>3188</v>
      </c>
      <c r="L14" s="6" t="n">
        <f aca="false">$F$2+$G$2*J14</f>
        <v>2956.35652173913</v>
      </c>
      <c r="M14" s="6" t="n">
        <f aca="false">K14-L14</f>
        <v>231.643478260869</v>
      </c>
      <c r="N14" s="6" t="n">
        <f aca="false">ABS(M14)</f>
        <v>231.643478260869</v>
      </c>
    </row>
    <row r="15" customFormat="false" ht="15" hidden="false" customHeight="false" outlineLevel="0" collapsed="false">
      <c r="B15" s="4" t="n">
        <v>14</v>
      </c>
      <c r="C15" s="4" t="n">
        <v>2991</v>
      </c>
      <c r="D15" s="4" t="n">
        <f aca="false">B15^2</f>
        <v>196</v>
      </c>
      <c r="E15" s="4" t="n">
        <f aca="false">B15*C15</f>
        <v>41874</v>
      </c>
      <c r="F15" s="6"/>
      <c r="G15" s="6"/>
      <c r="H15" s="4" t="n">
        <f aca="false">C15^2</f>
        <v>8946081</v>
      </c>
      <c r="I15" s="7"/>
      <c r="J15" s="4" t="n">
        <v>14</v>
      </c>
      <c r="K15" s="4" t="n">
        <v>2991</v>
      </c>
      <c r="L15" s="6" t="n">
        <f aca="false">$F$2+$G$2*J15</f>
        <v>2881.06956521739</v>
      </c>
      <c r="M15" s="6" t="n">
        <f aca="false">K15-L15</f>
        <v>109.930434782609</v>
      </c>
      <c r="N15" s="6" t="n">
        <f aca="false">ABS(M15)</f>
        <v>109.930434782609</v>
      </c>
    </row>
    <row r="16" customFormat="false" ht="15" hidden="false" customHeight="false" outlineLevel="0" collapsed="false">
      <c r="B16" s="4" t="n">
        <v>15</v>
      </c>
      <c r="C16" s="4" t="n">
        <v>2633</v>
      </c>
      <c r="D16" s="4" t="n">
        <f aca="false">B16^2</f>
        <v>225</v>
      </c>
      <c r="E16" s="4" t="n">
        <f aca="false">B16*C16</f>
        <v>39495</v>
      </c>
      <c r="F16" s="6"/>
      <c r="G16" s="6"/>
      <c r="H16" s="4" t="n">
        <f aca="false">C16^2</f>
        <v>6932689</v>
      </c>
      <c r="I16" s="7"/>
      <c r="J16" s="4" t="n">
        <v>15</v>
      </c>
      <c r="K16" s="4" t="n">
        <v>2633</v>
      </c>
      <c r="L16" s="6" t="n">
        <f aca="false">$F$2+$G$2*J16</f>
        <v>2805.78260869565</v>
      </c>
      <c r="M16" s="6" t="n">
        <f aca="false">K16-L16</f>
        <v>-172.782608695652</v>
      </c>
      <c r="N16" s="6" t="n">
        <f aca="false">ABS(M16)</f>
        <v>172.782608695652</v>
      </c>
    </row>
    <row r="17" customFormat="false" ht="15" hidden="false" customHeight="false" outlineLevel="0" collapsed="false">
      <c r="B17" s="4" t="n">
        <v>16</v>
      </c>
      <c r="C17" s="4" t="n">
        <v>2792</v>
      </c>
      <c r="D17" s="4" t="n">
        <f aca="false">B17^2</f>
        <v>256</v>
      </c>
      <c r="E17" s="4" t="n">
        <f aca="false">B17*C17</f>
        <v>44672</v>
      </c>
      <c r="F17" s="6"/>
      <c r="G17" s="6"/>
      <c r="H17" s="4" t="n">
        <f aca="false">C17^2</f>
        <v>7795264</v>
      </c>
      <c r="I17" s="7"/>
      <c r="J17" s="4" t="n">
        <v>16</v>
      </c>
      <c r="K17" s="4" t="n">
        <v>2792</v>
      </c>
      <c r="L17" s="6" t="n">
        <f aca="false">$F$2+$G$2*J17</f>
        <v>2730.49565217391</v>
      </c>
      <c r="M17" s="6" t="n">
        <f aca="false">K17-L17</f>
        <v>61.5043478260868</v>
      </c>
      <c r="N17" s="6" t="n">
        <f aca="false">ABS(M17)</f>
        <v>61.5043478260868</v>
      </c>
    </row>
    <row r="18" customFormat="false" ht="15" hidden="false" customHeight="false" outlineLevel="0" collapsed="false">
      <c r="B18" s="4" t="n">
        <v>17</v>
      </c>
      <c r="C18" s="4" t="n">
        <v>2779</v>
      </c>
      <c r="D18" s="4" t="n">
        <f aca="false">B18^2</f>
        <v>289</v>
      </c>
      <c r="E18" s="4" t="n">
        <f aca="false">B18*C18</f>
        <v>47243</v>
      </c>
      <c r="F18" s="6"/>
      <c r="G18" s="6"/>
      <c r="H18" s="4" t="n">
        <f aca="false">C18^2</f>
        <v>7722841</v>
      </c>
      <c r="I18" s="7"/>
      <c r="J18" s="4" t="n">
        <v>17</v>
      </c>
      <c r="K18" s="4" t="n">
        <v>2779</v>
      </c>
      <c r="L18" s="6" t="n">
        <f aca="false">$F$2+$G$2*J18</f>
        <v>2655.20869565217</v>
      </c>
      <c r="M18" s="6" t="n">
        <f aca="false">K18-L18</f>
        <v>123.791304347826</v>
      </c>
      <c r="N18" s="6" t="n">
        <f aca="false">ABS(M18)</f>
        <v>123.791304347826</v>
      </c>
    </row>
    <row r="19" customFormat="false" ht="15" hidden="false" customHeight="false" outlineLevel="0" collapsed="false">
      <c r="B19" s="4" t="n">
        <v>18</v>
      </c>
      <c r="C19" s="4" t="n">
        <v>2687</v>
      </c>
      <c r="D19" s="4" t="n">
        <f aca="false">B19^2</f>
        <v>324</v>
      </c>
      <c r="E19" s="4" t="n">
        <f aca="false">B19*C19</f>
        <v>48366</v>
      </c>
      <c r="F19" s="6"/>
      <c r="G19" s="6"/>
      <c r="H19" s="4" t="n">
        <f aca="false">C19^2</f>
        <v>7219969</v>
      </c>
      <c r="I19" s="7"/>
      <c r="J19" s="4" t="n">
        <v>18</v>
      </c>
      <c r="K19" s="4" t="n">
        <v>2687</v>
      </c>
      <c r="L19" s="6" t="n">
        <f aca="false">$F$2+$G$2*J19</f>
        <v>2579.92173913043</v>
      </c>
      <c r="M19" s="6" t="n">
        <f aca="false">K19-L19</f>
        <v>107.078260869565</v>
      </c>
      <c r="N19" s="6" t="n">
        <f aca="false">ABS(M19)</f>
        <v>107.078260869565</v>
      </c>
    </row>
    <row r="20" customFormat="false" ht="15" hidden="false" customHeight="false" outlineLevel="0" collapsed="false">
      <c r="B20" s="4" t="n">
        <v>19</v>
      </c>
      <c r="C20" s="4" t="n">
        <v>2457</v>
      </c>
      <c r="D20" s="4" t="n">
        <f aca="false">B20^2</f>
        <v>361</v>
      </c>
      <c r="E20" s="4" t="n">
        <f aca="false">B20*C20</f>
        <v>46683</v>
      </c>
      <c r="F20" s="6"/>
      <c r="G20" s="6"/>
      <c r="H20" s="4" t="n">
        <f aca="false">C20^2</f>
        <v>6036849</v>
      </c>
      <c r="I20" s="7"/>
      <c r="J20" s="4" t="n">
        <v>19</v>
      </c>
      <c r="K20" s="4" t="n">
        <v>2457</v>
      </c>
      <c r="L20" s="6" t="n">
        <f aca="false">$F$2+$G$2*J20</f>
        <v>2504.6347826087</v>
      </c>
      <c r="M20" s="6" t="n">
        <f aca="false">K20-L20</f>
        <v>-47.6347826086958</v>
      </c>
      <c r="N20" s="6" t="n">
        <f aca="false">ABS(M20)</f>
        <v>47.6347826086958</v>
      </c>
    </row>
    <row r="21" customFormat="false" ht="15" hidden="false" customHeight="false" outlineLevel="0" collapsed="false">
      <c r="B21" s="4" t="n">
        <v>20</v>
      </c>
      <c r="C21" s="4" t="n">
        <v>2361</v>
      </c>
      <c r="D21" s="4" t="n">
        <f aca="false">B21^2</f>
        <v>400</v>
      </c>
      <c r="E21" s="4" t="n">
        <f aca="false">B21*C21</f>
        <v>47220</v>
      </c>
      <c r="F21" s="6"/>
      <c r="G21" s="6"/>
      <c r="H21" s="4" t="n">
        <f aca="false">C21^2</f>
        <v>5574321</v>
      </c>
      <c r="I21" s="7"/>
      <c r="J21" s="4" t="n">
        <v>20</v>
      </c>
      <c r="K21" s="4" t="n">
        <v>2361</v>
      </c>
      <c r="L21" s="6" t="n">
        <f aca="false">$F$2+$G$2*J21</f>
        <v>2429.34782608696</v>
      </c>
      <c r="M21" s="6" t="n">
        <f aca="false">K21-L21</f>
        <v>-68.3478260869565</v>
      </c>
      <c r="N21" s="6" t="n">
        <f aca="false">ABS(M21)</f>
        <v>68.3478260869565</v>
      </c>
    </row>
    <row r="22" customFormat="false" ht="15" hidden="false" customHeight="false" outlineLevel="0" collapsed="false">
      <c r="B22" s="4" t="n">
        <v>21</v>
      </c>
      <c r="C22" s="4" t="n">
        <v>2474</v>
      </c>
      <c r="D22" s="4" t="n">
        <f aca="false">B22^2</f>
        <v>441</v>
      </c>
      <c r="E22" s="4" t="n">
        <f aca="false">B22*C22</f>
        <v>51954</v>
      </c>
      <c r="F22" s="6"/>
      <c r="G22" s="6"/>
      <c r="H22" s="4" t="n">
        <f aca="false">C22^2</f>
        <v>6120676</v>
      </c>
      <c r="I22" s="7"/>
      <c r="J22" s="4" t="n">
        <v>21</v>
      </c>
      <c r="K22" s="4" t="n">
        <v>2474</v>
      </c>
      <c r="L22" s="6" t="n">
        <f aca="false">$F$2+$G$2*J22</f>
        <v>2354.06086956522</v>
      </c>
      <c r="M22" s="6" t="n">
        <f aca="false">K22-L22</f>
        <v>119.939130434783</v>
      </c>
      <c r="N22" s="6" t="n">
        <f aca="false">ABS(M22)</f>
        <v>119.939130434783</v>
      </c>
    </row>
    <row r="23" customFormat="false" ht="15" hidden="false" customHeight="false" outlineLevel="0" collapsed="false">
      <c r="B23" s="4" t="n">
        <v>22</v>
      </c>
      <c r="C23" s="4" t="n">
        <v>2428</v>
      </c>
      <c r="D23" s="4" t="n">
        <f aca="false">B23^2</f>
        <v>484</v>
      </c>
      <c r="E23" s="4" t="n">
        <f aca="false">B23*C23</f>
        <v>53416</v>
      </c>
      <c r="F23" s="6"/>
      <c r="G23" s="6"/>
      <c r="H23" s="4" t="n">
        <f aca="false">C23^2</f>
        <v>5895184</v>
      </c>
      <c r="I23" s="7"/>
      <c r="J23" s="4" t="n">
        <v>22</v>
      </c>
      <c r="K23" s="4" t="n">
        <v>2428</v>
      </c>
      <c r="L23" s="6" t="n">
        <f aca="false">$F$2+$G$2*J23</f>
        <v>2278.77391304348</v>
      </c>
      <c r="M23" s="6" t="n">
        <f aca="false">K23-L23</f>
        <v>149.226086956522</v>
      </c>
      <c r="N23" s="6" t="n">
        <f aca="false">ABS(M23)</f>
        <v>149.226086956522</v>
      </c>
    </row>
    <row r="24" customFormat="false" ht="15" hidden="false" customHeight="false" outlineLevel="0" collapsed="false">
      <c r="B24" s="4" t="n">
        <v>23</v>
      </c>
      <c r="C24" s="4" t="n">
        <v>1965</v>
      </c>
      <c r="D24" s="4" t="n">
        <f aca="false">B24^2</f>
        <v>529</v>
      </c>
      <c r="E24" s="4" t="n">
        <f aca="false">B24*C24</f>
        <v>45195</v>
      </c>
      <c r="F24" s="6"/>
      <c r="G24" s="6"/>
      <c r="H24" s="4" t="n">
        <f aca="false">C24^2</f>
        <v>3861225</v>
      </c>
      <c r="I24" s="7"/>
      <c r="J24" s="4" t="n">
        <v>23</v>
      </c>
      <c r="K24" s="4" t="n">
        <v>1965</v>
      </c>
      <c r="L24" s="6" t="n">
        <f aca="false">$F$2+$G$2*J24</f>
        <v>2203.48695652174</v>
      </c>
      <c r="M24" s="6" t="n">
        <f aca="false">K24-L24</f>
        <v>-238.486956521739</v>
      </c>
      <c r="N24" s="6" t="n">
        <f aca="false">ABS(M24)</f>
        <v>238.486956521739</v>
      </c>
    </row>
    <row r="25" customFormat="false" ht="15" hidden="false" customHeight="false" outlineLevel="0" collapsed="false">
      <c r="B25" s="4" t="n">
        <v>24</v>
      </c>
      <c r="C25" s="4" t="n">
        <v>1949</v>
      </c>
      <c r="D25" s="4" t="n">
        <f aca="false">B25^2</f>
        <v>576</v>
      </c>
      <c r="E25" s="4" t="n">
        <f aca="false">B25*C25</f>
        <v>46776</v>
      </c>
      <c r="F25" s="6"/>
      <c r="G25" s="6"/>
      <c r="H25" s="4" t="n">
        <f aca="false">C25^2</f>
        <v>3798601</v>
      </c>
      <c r="I25" s="7"/>
      <c r="J25" s="4" t="n">
        <v>24</v>
      </c>
      <c r="K25" s="4" t="n">
        <v>1949</v>
      </c>
      <c r="L25" s="6" t="n">
        <f aca="false">$F$2+$G$2*J25</f>
        <v>2128.2</v>
      </c>
      <c r="M25" s="6" t="n">
        <f aca="false">K25-L25</f>
        <v>-179.2</v>
      </c>
      <c r="N25" s="6" t="n">
        <f aca="false">ABS(M25)</f>
        <v>179.2</v>
      </c>
    </row>
    <row r="26" customFormat="false" ht="15" hidden="false" customHeight="false" outlineLevel="0" collapsed="false">
      <c r="A26" s="4" t="s">
        <v>39</v>
      </c>
      <c r="B26" s="4" t="n">
        <f aca="false">SUM(B2:B25)</f>
        <v>300</v>
      </c>
      <c r="C26" s="4" t="n">
        <f aca="false">SUM(C2:C25)</f>
        <v>71856</v>
      </c>
      <c r="D26" s="4" t="n">
        <f aca="false">SUM(D2:D25)</f>
        <v>4900</v>
      </c>
      <c r="E26" s="4" t="n">
        <f aca="false">SUM(E2:E25)</f>
        <v>811620</v>
      </c>
      <c r="F26" s="4"/>
      <c r="G26" s="6"/>
      <c r="H26" s="4" t="n">
        <f aca="false">SUM(H2:H25)</f>
        <v>222223118</v>
      </c>
      <c r="I26" s="7"/>
      <c r="J26" s="3" t="s">
        <v>40</v>
      </c>
      <c r="K26" s="3"/>
      <c r="L26" s="3"/>
      <c r="M26" s="6" t="n">
        <f aca="false">SUM(M2:M25)</f>
        <v>9.09494701772928E-013</v>
      </c>
    </row>
    <row r="27" customFormat="false" ht="15" hidden="false" customHeight="false" outlineLevel="0" collapsed="false">
      <c r="B27" s="12"/>
      <c r="C27" s="12"/>
      <c r="D27" s="12"/>
      <c r="E27" s="7"/>
      <c r="F27" s="7"/>
      <c r="G27" s="7"/>
      <c r="I27" s="7"/>
      <c r="J27" s="3" t="s">
        <v>25</v>
      </c>
      <c r="K27" s="3"/>
      <c r="L27" s="3"/>
      <c r="M27" s="6" t="n">
        <f aca="false">(SUM(N2:N25))/J25</f>
        <v>138.845652173913</v>
      </c>
    </row>
  </sheetData>
  <mergeCells count="3">
    <mergeCell ref="J26:L26"/>
    <mergeCell ref="B27:D27"/>
    <mergeCell ref="J27:L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796875" defaultRowHeight="15" zeroHeight="false" outlineLevelRow="0" outlineLevelCol="0"/>
  <cols>
    <col collapsed="false" customWidth="true" hidden="false" outlineLevel="0" max="12" min="11" style="1" width="9.14"/>
  </cols>
  <sheetData>
    <row r="1" customFormat="false" ht="15" hidden="false" customHeight="false" outlineLevel="0" collapsed="false">
      <c r="A1" s="4" t="s">
        <v>1</v>
      </c>
      <c r="B1" s="4" t="s">
        <v>2</v>
      </c>
      <c r="C1" s="4" t="s">
        <v>41</v>
      </c>
      <c r="D1" s="4" t="s">
        <v>42</v>
      </c>
      <c r="E1" s="13" t="s">
        <v>43</v>
      </c>
      <c r="F1" s="4" t="s">
        <v>4</v>
      </c>
      <c r="G1" s="4" t="s">
        <v>44</v>
      </c>
      <c r="H1" s="7"/>
    </row>
    <row r="2" customFormat="false" ht="15" hidden="false" customHeight="false" outlineLevel="0" collapsed="false">
      <c r="A2" s="4" t="n">
        <v>1</v>
      </c>
      <c r="B2" s="4" t="n">
        <v>250</v>
      </c>
      <c r="C2" s="4"/>
      <c r="D2" s="4"/>
      <c r="E2" s="13"/>
      <c r="F2" s="4"/>
      <c r="G2" s="4"/>
      <c r="H2" s="7"/>
    </row>
    <row r="3" customFormat="false" ht="15" hidden="false" customHeight="false" outlineLevel="0" collapsed="false">
      <c r="A3" s="4" t="n">
        <v>2</v>
      </c>
      <c r="B3" s="4" t="n">
        <v>230</v>
      </c>
      <c r="C3" s="4"/>
      <c r="D3" s="4"/>
      <c r="E3" s="13"/>
      <c r="F3" s="4"/>
      <c r="G3" s="4"/>
      <c r="H3" s="7"/>
    </row>
    <row r="4" customFormat="false" ht="15" hidden="false" customHeight="false" outlineLevel="0" collapsed="false">
      <c r="A4" s="4" t="n">
        <v>3</v>
      </c>
      <c r="B4" s="4" t="n">
        <v>270</v>
      </c>
      <c r="C4" s="4"/>
      <c r="D4" s="4"/>
      <c r="E4" s="14" t="n">
        <v>285</v>
      </c>
      <c r="F4" s="4"/>
      <c r="G4" s="4"/>
      <c r="H4" s="3" t="s">
        <v>45</v>
      </c>
      <c r="I4" s="3"/>
      <c r="J4" s="3"/>
    </row>
    <row r="5" customFormat="false" ht="15" hidden="false" customHeight="false" outlineLevel="0" collapsed="false">
      <c r="A5" s="4" t="n">
        <v>4</v>
      </c>
      <c r="B5" s="4" t="n">
        <v>285</v>
      </c>
      <c r="C5" s="4"/>
      <c r="D5" s="15" t="n">
        <f aca="false">(B5-B2)/3</f>
        <v>11.6666666666667</v>
      </c>
      <c r="E5" s="16" t="n">
        <f aca="false">B5+D5</f>
        <v>296.666666666667</v>
      </c>
      <c r="F5" s="4"/>
      <c r="G5" s="4"/>
      <c r="H5" s="4" t="s">
        <v>46</v>
      </c>
      <c r="I5" s="4" t="s">
        <v>4</v>
      </c>
      <c r="J5" s="4" t="s">
        <v>44</v>
      </c>
    </row>
    <row r="6" customFormat="false" ht="15" hidden="false" customHeight="false" outlineLevel="0" collapsed="false">
      <c r="A6" s="4" t="n">
        <v>5</v>
      </c>
      <c r="B6" s="4" t="n">
        <v>290</v>
      </c>
      <c r="C6" s="9" t="n">
        <f aca="false">E5+$B$13*(B6-E5)</f>
        <v>296</v>
      </c>
      <c r="D6" s="9" t="n">
        <f aca="false">D5+$B$14*((E5-E4)-D5)</f>
        <v>11.6666666666667</v>
      </c>
      <c r="E6" s="17" t="n">
        <f aca="false">C6+D6</f>
        <v>307.666666666667</v>
      </c>
      <c r="F6" s="9" t="n">
        <f aca="false">B6-E5</f>
        <v>-6.66666666666669</v>
      </c>
      <c r="G6" s="9" t="n">
        <f aca="false">ABS(F6)</f>
        <v>6.66666666666669</v>
      </c>
      <c r="H6" s="9" t="n">
        <f aca="false">10.83*A6+231.13</f>
        <v>285.28</v>
      </c>
      <c r="I6" s="9" t="n">
        <f aca="false">B6-H6</f>
        <v>4.72000000000003</v>
      </c>
      <c r="J6" s="4" t="n">
        <f aca="false">ABS(I6)</f>
        <v>4.72000000000003</v>
      </c>
    </row>
    <row r="7" customFormat="false" ht="15" hidden="false" customHeight="false" outlineLevel="0" collapsed="false">
      <c r="A7" s="4" t="n">
        <v>6</v>
      </c>
      <c r="B7" s="4" t="n">
        <v>287</v>
      </c>
      <c r="C7" s="9" t="n">
        <f aca="false">E6+$B$13*(B7-E6)</f>
        <v>305.6</v>
      </c>
      <c r="D7" s="9" t="n">
        <f aca="false">D6+$B$14*((E6-E5)-D6)</f>
        <v>11.5333333333333</v>
      </c>
      <c r="E7" s="17" t="n">
        <f aca="false">C7+D7</f>
        <v>317.133333333333</v>
      </c>
      <c r="F7" s="9" t="n">
        <f aca="false">B7-E6</f>
        <v>-20.6666666666667</v>
      </c>
      <c r="G7" s="9" t="n">
        <f aca="false">ABS(F7)</f>
        <v>20.6666666666667</v>
      </c>
      <c r="H7" s="9" t="n">
        <f aca="false">10.83*A7+231.13</f>
        <v>296.11</v>
      </c>
      <c r="I7" s="9" t="n">
        <f aca="false">B7-H7</f>
        <v>-9.11000000000001</v>
      </c>
      <c r="J7" s="4" t="n">
        <f aca="false">ABS(I7)</f>
        <v>9.11000000000001</v>
      </c>
    </row>
    <row r="8" customFormat="false" ht="15" hidden="false" customHeight="false" outlineLevel="0" collapsed="false">
      <c r="A8" s="4" t="n">
        <v>7</v>
      </c>
      <c r="B8" s="4" t="n">
        <v>310</v>
      </c>
      <c r="C8" s="9" t="n">
        <f aca="false">E7+$B$13*(B8-E7)</f>
        <v>316.42</v>
      </c>
      <c r="D8" s="9" t="n">
        <f aca="false">D7+$B$14*((E7-E6)-D7)</f>
        <v>11.12</v>
      </c>
      <c r="E8" s="17" t="n">
        <f aca="false">C8+D8</f>
        <v>327.54</v>
      </c>
      <c r="F8" s="9" t="n">
        <f aca="false">B8-E7</f>
        <v>-7.13333333333338</v>
      </c>
      <c r="G8" s="9" t="n">
        <f aca="false">ABS(F8)</f>
        <v>7.13333333333338</v>
      </c>
      <c r="H8" s="9" t="n">
        <f aca="false">10.83*A8+231.13</f>
        <v>306.94</v>
      </c>
      <c r="I8" s="9" t="n">
        <f aca="false">B8-H8</f>
        <v>3.06</v>
      </c>
      <c r="J8" s="4" t="n">
        <f aca="false">ABS(I8)</f>
        <v>3.06</v>
      </c>
    </row>
    <row r="9" customFormat="false" ht="15" hidden="false" customHeight="false" outlineLevel="0" collapsed="false">
      <c r="A9" s="4" t="n">
        <v>8</v>
      </c>
      <c r="B9" s="4" t="n">
        <v>325</v>
      </c>
      <c r="C9" s="9" t="n">
        <f aca="false">E8+$B$13*(B9-E8)</f>
        <v>327.286</v>
      </c>
      <c r="D9" s="9" t="n">
        <f aca="false">D8+$B$14*((E8-E7)-D8)</f>
        <v>10.9773333333333</v>
      </c>
      <c r="E9" s="17" t="n">
        <f aca="false">C9+D9</f>
        <v>338.263333333333</v>
      </c>
      <c r="F9" s="9" t="n">
        <f aca="false">B9-E8</f>
        <v>-2.54000000000008</v>
      </c>
      <c r="G9" s="9" t="n">
        <f aca="false">ABS(F9)</f>
        <v>2.54000000000008</v>
      </c>
      <c r="H9" s="9" t="n">
        <f aca="false">10.83*A9+231.13</f>
        <v>317.77</v>
      </c>
      <c r="I9" s="9" t="n">
        <f aca="false">B9-H9</f>
        <v>7.23000000000002</v>
      </c>
      <c r="J9" s="4" t="n">
        <f aca="false">ABS(I9)</f>
        <v>7.23000000000002</v>
      </c>
    </row>
    <row r="10" customFormat="false" ht="15" hidden="false" customHeight="false" outlineLevel="0" collapsed="false">
      <c r="A10" s="4" t="n">
        <v>9</v>
      </c>
      <c r="B10" s="4" t="n">
        <v>320</v>
      </c>
      <c r="C10" s="9" t="n">
        <f aca="false">E9+$B$13*(B10-E9)</f>
        <v>336.437</v>
      </c>
      <c r="D10" s="9" t="n">
        <f aca="false">D9+$B$14*((E9-E8)-D9)</f>
        <v>10.9265333333333</v>
      </c>
      <c r="E10" s="17" t="n">
        <f aca="false">C10+D10</f>
        <v>347.363533333333</v>
      </c>
      <c r="F10" s="9" t="n">
        <f aca="false">B10-E9</f>
        <v>-18.2633333333334</v>
      </c>
      <c r="G10" s="9" t="n">
        <f aca="false">ABS(F10)</f>
        <v>18.2633333333334</v>
      </c>
      <c r="H10" s="9" t="n">
        <f aca="false">10.83*A10+231.13</f>
        <v>328.6</v>
      </c>
      <c r="I10" s="9" t="n">
        <f aca="false">B10-H10</f>
        <v>-8.60000000000002</v>
      </c>
      <c r="J10" s="4" t="n">
        <f aca="false">ABS(I10)</f>
        <v>8.60000000000002</v>
      </c>
    </row>
    <row r="11" customFormat="false" ht="15" hidden="false" customHeight="false" outlineLevel="0" collapsed="false">
      <c r="A11" s="4" t="n">
        <v>10</v>
      </c>
      <c r="B11" s="4" t="n">
        <v>340</v>
      </c>
      <c r="C11" s="9" t="n">
        <f aca="false">E10+$B$13*(B11-E10)</f>
        <v>346.62718</v>
      </c>
      <c r="D11" s="9" t="n">
        <f aca="false">D10+$B$14*((E10-E9)-D10)</f>
        <v>10.5612666666667</v>
      </c>
      <c r="E11" s="17" t="n">
        <f aca="false">C11+D11</f>
        <v>357.188446666667</v>
      </c>
      <c r="F11" s="9" t="n">
        <f aca="false">B11-E10</f>
        <v>-7.36353333333335</v>
      </c>
      <c r="G11" s="9" t="n">
        <f aca="false">ABS(F11)</f>
        <v>7.36353333333335</v>
      </c>
      <c r="H11" s="9" t="n">
        <f aca="false">10.83*A11+231.13</f>
        <v>339.43</v>
      </c>
      <c r="I11" s="9" t="n">
        <f aca="false">B11-H11</f>
        <v>0.569999999999993</v>
      </c>
      <c r="J11" s="4" t="n">
        <f aca="false">ABS(I11)</f>
        <v>0.569999999999993</v>
      </c>
    </row>
    <row r="12" customFormat="false" ht="15" hidden="false" customHeight="false" outlineLevel="0" collapsed="false">
      <c r="A12" s="7"/>
      <c r="B12" s="7"/>
      <c r="C12" s="7"/>
      <c r="D12" s="7"/>
      <c r="E12" s="7"/>
      <c r="F12" s="4" t="s">
        <v>47</v>
      </c>
      <c r="G12" s="9" t="n">
        <f aca="false">SUM(F6:F11)</f>
        <v>-62.6335333333336</v>
      </c>
      <c r="H12" s="7"/>
      <c r="I12" s="9" t="n">
        <f aca="false">SUM(I6:I11)</f>
        <v>-2.13</v>
      </c>
    </row>
    <row r="13" customFormat="false" ht="15" hidden="false" customHeight="false" outlineLevel="0" collapsed="false">
      <c r="A13" s="4" t="s">
        <v>48</v>
      </c>
      <c r="B13" s="4" t="n">
        <v>0.1</v>
      </c>
      <c r="C13" s="7"/>
      <c r="D13" s="7"/>
      <c r="E13" s="7"/>
      <c r="F13" s="4" t="s">
        <v>25</v>
      </c>
      <c r="G13" s="18" t="n">
        <f aca="false">SUM(G6:G11)/A7</f>
        <v>10.4389222222223</v>
      </c>
      <c r="H13" s="7"/>
      <c r="I13" s="9" t="n">
        <f aca="false">SUM(J6:J11)/A7</f>
        <v>5.54833333333335</v>
      </c>
    </row>
    <row r="14" customFormat="false" ht="15" hidden="false" customHeight="false" outlineLevel="0" collapsed="false">
      <c r="A14" s="4" t="s">
        <v>49</v>
      </c>
      <c r="B14" s="4" t="n">
        <v>0.2</v>
      </c>
      <c r="C14" s="7"/>
      <c r="D14" s="7"/>
      <c r="E14" s="7"/>
      <c r="F14" s="7"/>
      <c r="G14" s="7"/>
      <c r="H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J24" s="19" t="s">
        <v>48</v>
      </c>
      <c r="K24" s="19" t="n">
        <v>0.1</v>
      </c>
      <c r="L24" s="19" t="n">
        <v>0.5</v>
      </c>
      <c r="M24" s="19" t="n">
        <v>0.5</v>
      </c>
      <c r="N24" s="19"/>
      <c r="O24" s="19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J25" s="19" t="s">
        <v>49</v>
      </c>
      <c r="K25" s="19" t="n">
        <v>0.2</v>
      </c>
      <c r="L25" s="19" t="n">
        <v>0.2</v>
      </c>
      <c r="M25" s="19" t="n">
        <v>0.4</v>
      </c>
      <c r="N25" s="19"/>
      <c r="O25" s="19"/>
    </row>
    <row r="26" customFormat="false" ht="15" hidden="false" customHeight="false" outlineLevel="0" collapsed="false">
      <c r="A26" s="12"/>
      <c r="B26" s="12"/>
      <c r="C26" s="12"/>
      <c r="D26" s="12"/>
      <c r="E26" s="12"/>
      <c r="F26" s="7"/>
      <c r="G26" s="7"/>
      <c r="H26" s="7"/>
      <c r="J26" s="19" t="s">
        <v>47</v>
      </c>
      <c r="K26" s="19" t="n">
        <v>-62.6335333333336</v>
      </c>
      <c r="L26" s="19" t="n">
        <v>-20.8716666666668</v>
      </c>
      <c r="M26" s="19" t="n">
        <v>-11.5116666666669</v>
      </c>
      <c r="N26" s="19"/>
      <c r="O26" s="19"/>
    </row>
    <row r="27" customFormat="false" ht="15" hidden="false" customHeight="false" outlineLevel="0" collapsed="false">
      <c r="A27" s="12"/>
      <c r="B27" s="12"/>
      <c r="C27" s="12"/>
      <c r="D27" s="12"/>
      <c r="E27" s="12"/>
      <c r="F27" s="7"/>
      <c r="G27" s="7"/>
      <c r="H27" s="7"/>
      <c r="J27" s="19" t="s">
        <v>25</v>
      </c>
      <c r="K27" s="19" t="n">
        <v>10.4389222222223</v>
      </c>
      <c r="L27" s="19" t="n">
        <v>8.36027777777779</v>
      </c>
      <c r="M27" s="19" t="n">
        <v>8.77583333333333</v>
      </c>
      <c r="N27" s="19"/>
      <c r="O27" s="19"/>
    </row>
    <row r="30" customFormat="false" ht="33.75" hidden="false" customHeight="true" outlineLevel="0" collapsed="false">
      <c r="I30" s="20" t="s">
        <v>50</v>
      </c>
      <c r="J30" s="21" t="s">
        <v>51</v>
      </c>
      <c r="K30" s="22" t="s">
        <v>52</v>
      </c>
      <c r="L30" s="22" t="s">
        <v>53</v>
      </c>
      <c r="M30" s="23" t="s">
        <v>54</v>
      </c>
    </row>
    <row r="31" customFormat="false" ht="15" hidden="false" customHeight="false" outlineLevel="0" collapsed="false">
      <c r="I31" s="24" t="n">
        <v>87</v>
      </c>
      <c r="J31" s="25" t="n">
        <v>250</v>
      </c>
      <c r="K31" s="26"/>
      <c r="L31" s="27"/>
      <c r="M31" s="28"/>
    </row>
    <row r="32" customFormat="false" ht="45" hidden="false" customHeight="true" outlineLevel="0" collapsed="false">
      <c r="I32" s="24" t="n">
        <v>88</v>
      </c>
      <c r="J32" s="25" t="n">
        <v>230</v>
      </c>
      <c r="K32" s="29" t="s">
        <v>55</v>
      </c>
      <c r="L32" s="29"/>
      <c r="M32" s="30"/>
    </row>
    <row r="33" customFormat="false" ht="45" hidden="false" customHeight="true" outlineLevel="0" collapsed="false">
      <c r="I33" s="24" t="n">
        <v>89</v>
      </c>
      <c r="J33" s="25" t="n">
        <v>270</v>
      </c>
      <c r="K33" s="29" t="s">
        <v>56</v>
      </c>
      <c r="L33" s="29"/>
      <c r="M33" s="30"/>
    </row>
    <row r="34" customFormat="false" ht="25.35" hidden="false" customHeight="false" outlineLevel="0" collapsed="false">
      <c r="I34" s="24" t="n">
        <v>90</v>
      </c>
      <c r="J34" s="25" t="n">
        <v>285</v>
      </c>
      <c r="K34" s="31"/>
      <c r="L34" s="30"/>
      <c r="M34" s="32" t="s">
        <v>57</v>
      </c>
    </row>
    <row r="35" customFormat="false" ht="30.75" hidden="false" customHeight="true" outlineLevel="0" collapsed="false">
      <c r="I35" s="24" t="n">
        <v>91</v>
      </c>
      <c r="J35" s="25" t="n">
        <v>290</v>
      </c>
      <c r="K35" s="32" t="s">
        <v>58</v>
      </c>
      <c r="L35" s="32" t="s">
        <v>59</v>
      </c>
      <c r="M35" s="32" t="s">
        <v>60</v>
      </c>
    </row>
    <row r="36" customFormat="false" ht="30.75" hidden="false" customHeight="true" outlineLevel="0" collapsed="false">
      <c r="I36" s="24" t="n">
        <v>92</v>
      </c>
      <c r="J36" s="25" t="n">
        <v>287</v>
      </c>
      <c r="K36" s="32" t="s">
        <v>61</v>
      </c>
      <c r="L36" s="32" t="s">
        <v>62</v>
      </c>
      <c r="M36" s="32" t="s">
        <v>63</v>
      </c>
    </row>
    <row r="37" customFormat="false" ht="30.75" hidden="false" customHeight="true" outlineLevel="0" collapsed="false">
      <c r="I37" s="24" t="n">
        <v>93</v>
      </c>
      <c r="J37" s="25" t="n">
        <v>310</v>
      </c>
      <c r="K37" s="32" t="s">
        <v>64</v>
      </c>
      <c r="L37" s="32" t="s">
        <v>65</v>
      </c>
      <c r="M37" s="32" t="s">
        <v>66</v>
      </c>
    </row>
    <row r="38" customFormat="false" ht="49.25" hidden="false" customHeight="false" outlineLevel="0" collapsed="false">
      <c r="I38" s="24" t="n">
        <v>94</v>
      </c>
      <c r="J38" s="25" t="n">
        <v>325</v>
      </c>
      <c r="K38" s="32" t="s">
        <v>67</v>
      </c>
      <c r="L38" s="32" t="s">
        <v>68</v>
      </c>
      <c r="M38" s="32" t="s">
        <v>69</v>
      </c>
    </row>
    <row r="39" customFormat="false" ht="49.25" hidden="false" customHeight="false" outlineLevel="0" collapsed="false">
      <c r="I39" s="24" t="n">
        <v>95</v>
      </c>
      <c r="J39" s="25" t="n">
        <v>320</v>
      </c>
      <c r="K39" s="32" t="s">
        <v>70</v>
      </c>
      <c r="L39" s="32" t="s">
        <v>71</v>
      </c>
      <c r="M39" s="32" t="s">
        <v>72</v>
      </c>
    </row>
    <row r="40" customFormat="false" ht="49.25" hidden="false" customHeight="false" outlineLevel="0" collapsed="false">
      <c r="I40" s="24" t="n">
        <v>96</v>
      </c>
      <c r="J40" s="25" t="n">
        <v>340</v>
      </c>
      <c r="K40" s="32" t="s">
        <v>73</v>
      </c>
      <c r="L40" s="32" t="s">
        <v>74</v>
      </c>
      <c r="M40" s="33" t="s">
        <v>75</v>
      </c>
    </row>
  </sheetData>
  <mergeCells count="5">
    <mergeCell ref="H4:J4"/>
    <mergeCell ref="A26:E26"/>
    <mergeCell ref="A27:E27"/>
    <mergeCell ref="K32:L32"/>
    <mergeCell ref="K33:L3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25" activeCellId="0" sqref="C25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4" t="s">
        <v>1</v>
      </c>
      <c r="B1" s="4" t="s">
        <v>76</v>
      </c>
      <c r="C1" s="4" t="s">
        <v>77</v>
      </c>
      <c r="D1" s="4" t="s">
        <v>78</v>
      </c>
      <c r="E1" s="7"/>
      <c r="F1" s="4" t="s">
        <v>1</v>
      </c>
      <c r="G1" s="4" t="s">
        <v>79</v>
      </c>
      <c r="H1" s="4" t="s">
        <v>78</v>
      </c>
      <c r="I1" s="4" t="s">
        <v>80</v>
      </c>
      <c r="J1" s="4" t="s">
        <v>76</v>
      </c>
      <c r="K1" s="4" t="s">
        <v>4</v>
      </c>
      <c r="M1" s="4" t="s">
        <v>1</v>
      </c>
      <c r="N1" s="4" t="s">
        <v>81</v>
      </c>
      <c r="O1" s="4" t="s">
        <v>82</v>
      </c>
      <c r="P1" s="4" t="s">
        <v>83</v>
      </c>
    </row>
    <row r="2" customFormat="false" ht="15" hidden="false" customHeight="false" outlineLevel="0" collapsed="false">
      <c r="A2" s="4" t="n">
        <v>1</v>
      </c>
      <c r="B2" s="4" t="n">
        <v>3600</v>
      </c>
      <c r="C2" s="6"/>
      <c r="D2" s="34"/>
      <c r="E2" s="35"/>
      <c r="F2" s="4" t="n">
        <v>1</v>
      </c>
      <c r="G2" s="6" t="n">
        <f aca="false">C26</f>
        <v>2907.40972222222</v>
      </c>
      <c r="H2" s="36" t="n">
        <f aca="false">(D11+D20)/2</f>
        <v>1.21306989359572</v>
      </c>
      <c r="I2" s="6" t="n">
        <f aca="false">G2+G2*(H2-1)</f>
        <v>3526.89120237527</v>
      </c>
      <c r="J2" s="4" t="n">
        <v>3600</v>
      </c>
      <c r="K2" s="6" t="n">
        <f aca="false">J2-I2</f>
        <v>73.1087976247259</v>
      </c>
      <c r="L2" s="2" t="n">
        <f aca="false">ABS(K2)</f>
        <v>73.1087976247259</v>
      </c>
      <c r="M2" s="4" t="n">
        <v>1</v>
      </c>
      <c r="N2" s="11" t="n">
        <v>1.19416918544592</v>
      </c>
      <c r="O2" s="11" t="n">
        <v>1.23197060174552</v>
      </c>
      <c r="P2" s="36" t="n">
        <f aca="false">AVERAGE(N2:O2)</f>
        <v>1.21306989359572</v>
      </c>
    </row>
    <row r="3" customFormat="false" ht="15" hidden="false" customHeight="false" outlineLevel="0" collapsed="false">
      <c r="A3" s="4" t="n">
        <v>2</v>
      </c>
      <c r="B3" s="4" t="n">
        <v>3416</v>
      </c>
      <c r="C3" s="6"/>
      <c r="D3" s="34"/>
      <c r="E3" s="35"/>
      <c r="F3" s="4" t="n">
        <v>2</v>
      </c>
      <c r="G3" s="6" t="n">
        <v>2907.40972222222</v>
      </c>
      <c r="H3" s="36" t="n">
        <f aca="false">(D12+D21)/2</f>
        <v>1.15431756602016</v>
      </c>
      <c r="I3" s="6" t="n">
        <f aca="false">G3+G3*(H3-1)</f>
        <v>3356.07411397891</v>
      </c>
      <c r="J3" s="4" t="n">
        <v>3416</v>
      </c>
      <c r="K3" s="6" t="n">
        <f aca="false">J3-I3</f>
        <v>59.9258860210889</v>
      </c>
      <c r="L3" s="2" t="n">
        <f aca="false">ABS(K3)</f>
        <v>59.9258860210889</v>
      </c>
      <c r="M3" s="4" t="n">
        <v>2</v>
      </c>
      <c r="N3" s="11" t="n">
        <v>1.15107886194386</v>
      </c>
      <c r="O3" s="11" t="n">
        <v>1.15755627009646</v>
      </c>
      <c r="P3" s="36" t="n">
        <f aca="false">AVERAGE(N3:O3)</f>
        <v>1.15431756602016</v>
      </c>
    </row>
    <row r="4" customFormat="false" ht="15" hidden="false" customHeight="false" outlineLevel="0" collapsed="false">
      <c r="A4" s="4" t="n">
        <v>3</v>
      </c>
      <c r="B4" s="4" t="n">
        <v>2682</v>
      </c>
      <c r="C4" s="6"/>
      <c r="D4" s="34"/>
      <c r="E4" s="35"/>
      <c r="F4" s="4" t="n">
        <v>3</v>
      </c>
      <c r="G4" s="6" t="n">
        <v>2907.40972222222</v>
      </c>
      <c r="H4" s="36" t="n">
        <f aca="false">D13</f>
        <v>0.943154920974269</v>
      </c>
      <c r="I4" s="6" t="n">
        <f aca="false">G4+G4*(H4-1)</f>
        <v>2742.13778680232</v>
      </c>
      <c r="J4" s="4" t="n">
        <v>2682</v>
      </c>
      <c r="K4" s="6" t="n">
        <f aca="false">J4-I4</f>
        <v>-60.137786802321</v>
      </c>
      <c r="L4" s="2" t="n">
        <f aca="false">ABS(K4)</f>
        <v>60.137786802321</v>
      </c>
      <c r="M4" s="4" t="n">
        <v>3</v>
      </c>
      <c r="N4" s="11" t="n">
        <v>0.943154920974269</v>
      </c>
      <c r="O4" s="11"/>
      <c r="P4" s="36" t="n">
        <f aca="false">AVERAGE(N4:O4)</f>
        <v>0.943154920974269</v>
      </c>
    </row>
    <row r="5" customFormat="false" ht="15" hidden="false" customHeight="false" outlineLevel="0" collapsed="false">
      <c r="A5" s="4" t="n">
        <v>4</v>
      </c>
      <c r="B5" s="4" t="n">
        <v>2250</v>
      </c>
      <c r="C5" s="6"/>
      <c r="D5" s="34"/>
      <c r="E5" s="35"/>
      <c r="F5" s="4" t="n">
        <v>4</v>
      </c>
      <c r="G5" s="6" t="n">
        <v>2907.40972222222</v>
      </c>
      <c r="H5" s="36" t="n">
        <f aca="false">D14</f>
        <v>0.773802258162954</v>
      </c>
      <c r="I5" s="6" t="n">
        <f aca="false">G5+G5*(H5-1)</f>
        <v>2249.76020846048</v>
      </c>
      <c r="J5" s="4" t="n">
        <v>2250</v>
      </c>
      <c r="K5" s="6" t="n">
        <f aca="false">J5-I5</f>
        <v>0.239791539517682</v>
      </c>
      <c r="L5" s="2" t="n">
        <f aca="false">ABS(K5)</f>
        <v>0.239791539517682</v>
      </c>
      <c r="M5" s="4" t="n">
        <v>4</v>
      </c>
      <c r="N5" s="11" t="n">
        <v>0.773802258162954</v>
      </c>
      <c r="O5" s="11"/>
      <c r="P5" s="36" t="n">
        <f aca="false">AVERAGE(N5:O5)</f>
        <v>0.773802258162954</v>
      </c>
    </row>
    <row r="6" customFormat="false" ht="15" hidden="false" customHeight="false" outlineLevel="0" collapsed="false">
      <c r="A6" s="4" t="n">
        <v>5</v>
      </c>
      <c r="B6" s="4" t="n">
        <v>2107</v>
      </c>
      <c r="C6" s="6" t="n">
        <f aca="false">SUM(B2:B10)/9</f>
        <v>2921.11111111111</v>
      </c>
      <c r="D6" s="37" t="n">
        <f aca="false">B6/C6</f>
        <v>0.72130087485736</v>
      </c>
      <c r="E6" s="38"/>
      <c r="F6" s="4" t="n">
        <v>5</v>
      </c>
      <c r="G6" s="6" t="n">
        <v>2907.40972222222</v>
      </c>
      <c r="H6" s="36" t="n">
        <f aca="false">(D15+D6)/2</f>
        <v>0.720857651549939</v>
      </c>
      <c r="I6" s="6" t="n">
        <f aca="false">G6+G6*(H6-1)</f>
        <v>2095.82854445457</v>
      </c>
      <c r="J6" s="4" t="n">
        <v>2107</v>
      </c>
      <c r="K6" s="6" t="n">
        <f aca="false">J6-I6</f>
        <v>11.1714555454291</v>
      </c>
      <c r="L6" s="2" t="n">
        <f aca="false">ABS(K6)</f>
        <v>11.1714555454291</v>
      </c>
      <c r="M6" s="4" t="n">
        <v>5</v>
      </c>
      <c r="N6" s="11" t="n">
        <v>0.720414428242517</v>
      </c>
      <c r="O6" s="11" t="n">
        <v>0.72130087485736</v>
      </c>
      <c r="P6" s="36" t="n">
        <f aca="false">AVERAGE(N6:O6)</f>
        <v>0.720857651549939</v>
      </c>
    </row>
    <row r="7" customFormat="false" ht="15" hidden="false" customHeight="false" outlineLevel="0" collapsed="false">
      <c r="A7" s="4" t="n">
        <v>6</v>
      </c>
      <c r="B7" s="4" t="n">
        <v>2352</v>
      </c>
      <c r="C7" s="6" t="n">
        <f aca="false">SUM(B3:B11)/9</f>
        <v>2906.44444444444</v>
      </c>
      <c r="D7" s="37" t="n">
        <f aca="false">B7/C7</f>
        <v>0.809236180136096</v>
      </c>
      <c r="E7" s="38"/>
      <c r="F7" s="4" t="n">
        <v>6</v>
      </c>
      <c r="G7" s="6" t="n">
        <v>2907.40972222222</v>
      </c>
      <c r="H7" s="36" t="n">
        <f aca="false">(D16+D7)/2</f>
        <v>0.817335913363676</v>
      </c>
      <c r="I7" s="6" t="n">
        <f aca="false">G7+G7*(H7-1)</f>
        <v>2376.33038083493</v>
      </c>
      <c r="J7" s="4" t="n">
        <v>2352</v>
      </c>
      <c r="K7" s="6" t="n">
        <f aca="false">J7-I7</f>
        <v>-24.3303808349324</v>
      </c>
      <c r="L7" s="2" t="n">
        <f aca="false">ABS(K7)</f>
        <v>24.3303808349324</v>
      </c>
      <c r="M7" s="4" t="n">
        <v>6</v>
      </c>
      <c r="N7" s="11" t="n">
        <v>0.825435646591257</v>
      </c>
      <c r="O7" s="11" t="n">
        <v>0.809236180136096</v>
      </c>
      <c r="P7" s="36" t="n">
        <f aca="false">AVERAGE(N7:O7)</f>
        <v>0.817335913363676</v>
      </c>
    </row>
    <row r="8" customFormat="false" ht="15" hidden="false" customHeight="false" outlineLevel="0" collapsed="false">
      <c r="A8" s="4" t="n">
        <v>7</v>
      </c>
      <c r="B8" s="4" t="n">
        <v>2841</v>
      </c>
      <c r="C8" s="6" t="n">
        <f aca="false">SUM(B4:B12)/9</f>
        <v>2899</v>
      </c>
      <c r="D8" s="37" t="n">
        <f aca="false">B8/C8</f>
        <v>0.979993101069334</v>
      </c>
      <c r="E8" s="38"/>
      <c r="F8" s="4" t="n">
        <v>7</v>
      </c>
      <c r="G8" s="6" t="n">
        <v>2907.40972222222</v>
      </c>
      <c r="H8" s="36" t="n">
        <f aca="false">(D17+D8)/2</f>
        <v>0.979893032447651</v>
      </c>
      <c r="I8" s="6" t="n">
        <f aca="false">G8+G8*(H8-1)</f>
        <v>2848.95052927612</v>
      </c>
      <c r="J8" s="4" t="n">
        <v>2841</v>
      </c>
      <c r="K8" s="6" t="n">
        <f aca="false">J8-I8</f>
        <v>-7.9505292761155</v>
      </c>
      <c r="L8" s="2" t="n">
        <f aca="false">ABS(K8)</f>
        <v>7.9505292761155</v>
      </c>
      <c r="M8" s="4" t="n">
        <v>7</v>
      </c>
      <c r="N8" s="11" t="n">
        <v>0.979792963825967</v>
      </c>
      <c r="O8" s="11" t="n">
        <v>0.979993101069334</v>
      </c>
      <c r="P8" s="36" t="n">
        <f aca="false">AVERAGE(N8:O8)</f>
        <v>0.979893032447651</v>
      </c>
    </row>
    <row r="9" customFormat="false" ht="15" hidden="false" customHeight="false" outlineLevel="0" collapsed="false">
      <c r="A9" s="4" t="n">
        <v>8</v>
      </c>
      <c r="B9" s="4" t="n">
        <v>3322</v>
      </c>
      <c r="C9" s="6" t="n">
        <f aca="false">SUM(B5:B13)/9</f>
        <v>2906</v>
      </c>
      <c r="D9" s="37" t="n">
        <f aca="false">B9/C9</f>
        <v>1.1431520991053</v>
      </c>
      <c r="E9" s="38"/>
      <c r="F9" s="4" t="n">
        <v>8</v>
      </c>
      <c r="G9" s="6" t="n">
        <v>2907.40972222222</v>
      </c>
      <c r="H9" s="36" t="n">
        <f aca="false">(D18+D9)/2</f>
        <v>1.14638792166388</v>
      </c>
      <c r="I9" s="6" t="n">
        <f aca="false">G9+G9*(H9-1)</f>
        <v>3333.0193888837</v>
      </c>
      <c r="J9" s="4" t="n">
        <v>3322</v>
      </c>
      <c r="K9" s="6" t="n">
        <f aca="false">J9-I9</f>
        <v>-11.0193888837034</v>
      </c>
      <c r="L9" s="2" t="n">
        <f aca="false">ABS(K9)</f>
        <v>11.0193888837034</v>
      </c>
      <c r="M9" s="4" t="n">
        <v>8</v>
      </c>
      <c r="N9" s="11" t="n">
        <v>1.14962374422247</v>
      </c>
      <c r="O9" s="11" t="n">
        <v>1.1431520991053</v>
      </c>
      <c r="P9" s="36" t="n">
        <f aca="false">AVERAGE(N9:O9)</f>
        <v>1.14638792166388</v>
      </c>
    </row>
    <row r="10" customFormat="false" ht="15" hidden="false" customHeight="false" outlineLevel="0" collapsed="false">
      <c r="A10" s="4" t="n">
        <v>9</v>
      </c>
      <c r="B10" s="4" t="n">
        <v>3720</v>
      </c>
      <c r="C10" s="6" t="n">
        <f aca="false">SUM(B6:B14)/9</f>
        <v>2906.44444444444</v>
      </c>
      <c r="D10" s="37" t="n">
        <f aca="false">B10/C10</f>
        <v>1.27991436654178</v>
      </c>
      <c r="E10" s="38"/>
      <c r="F10" s="4" t="n">
        <v>9</v>
      </c>
      <c r="G10" s="6" t="n">
        <v>2907.40972222222</v>
      </c>
      <c r="H10" s="36" t="n">
        <f aca="false">(D19+D10)/2</f>
        <v>1.25092861184232</v>
      </c>
      <c r="I10" s="6" t="n">
        <f aca="false">G10+G10*(H10-1)</f>
        <v>3636.96200787631</v>
      </c>
      <c r="J10" s="4" t="n">
        <v>3720</v>
      </c>
      <c r="K10" s="6" t="n">
        <f aca="false">J10-I10</f>
        <v>83.0379921236881</v>
      </c>
      <c r="L10" s="2" t="n">
        <f aca="false">ABS(K10)</f>
        <v>83.0379921236881</v>
      </c>
      <c r="M10" s="4" t="n">
        <v>9</v>
      </c>
      <c r="N10" s="11" t="n">
        <v>1.22194285714286</v>
      </c>
      <c r="O10" s="11" t="n">
        <v>1.27991436654178</v>
      </c>
      <c r="P10" s="36" t="n">
        <f aca="false">AVERAGE(N10:O10)</f>
        <v>1.25092861184232</v>
      </c>
    </row>
    <row r="11" customFormat="false" ht="15" hidden="false" customHeight="false" outlineLevel="0" collapsed="false">
      <c r="A11" s="4" t="n">
        <v>10</v>
      </c>
      <c r="B11" s="4" t="n">
        <v>3468</v>
      </c>
      <c r="C11" s="6" t="n">
        <f aca="false">SUM(B7:B15)/9</f>
        <v>2904.11111111111</v>
      </c>
      <c r="D11" s="39" t="n">
        <f aca="false">B11/C11</f>
        <v>1.19416918544592</v>
      </c>
      <c r="E11" s="38"/>
      <c r="F11" s="4" t="n">
        <v>10</v>
      </c>
      <c r="G11" s="6" t="n">
        <v>2907.40972222222</v>
      </c>
      <c r="H11" s="11" t="n">
        <v>1.21306989359572</v>
      </c>
      <c r="I11" s="6" t="n">
        <f aca="false">G11+G11*(H11-1)</f>
        <v>3526.89120237527</v>
      </c>
      <c r="J11" s="4" t="n">
        <v>3468</v>
      </c>
      <c r="K11" s="6" t="n">
        <f aca="false">J11-I11</f>
        <v>-58.8912023752741</v>
      </c>
      <c r="L11" s="2" t="n">
        <f aca="false">ABS(K11)</f>
        <v>58.8912023752741</v>
      </c>
    </row>
    <row r="12" customFormat="false" ht="15" hidden="false" customHeight="false" outlineLevel="0" collapsed="false">
      <c r="A12" s="4" t="n">
        <v>11</v>
      </c>
      <c r="B12" s="4" t="n">
        <v>3349</v>
      </c>
      <c r="C12" s="6" t="n">
        <f aca="false">SUM(B8:B16)/9</f>
        <v>2909.44444444444</v>
      </c>
      <c r="D12" s="39" t="n">
        <f aca="false">B12/C12</f>
        <v>1.15107886194386</v>
      </c>
      <c r="E12" s="38"/>
      <c r="F12" s="4" t="n">
        <v>11</v>
      </c>
      <c r="G12" s="6" t="n">
        <v>2907.40972222222</v>
      </c>
      <c r="H12" s="11" t="n">
        <v>1.15431756602016</v>
      </c>
      <c r="I12" s="6" t="n">
        <f aca="false">G12+G12*(H12-1)</f>
        <v>3356.07411397891</v>
      </c>
      <c r="J12" s="4" t="n">
        <v>3349</v>
      </c>
      <c r="K12" s="6" t="n">
        <f aca="false">J12-I12</f>
        <v>-7.0741139789111</v>
      </c>
      <c r="L12" s="2" t="n">
        <f aca="false">ABS(K12)</f>
        <v>7.0741139789111</v>
      </c>
    </row>
    <row r="13" customFormat="false" ht="15" hidden="false" customHeight="false" outlineLevel="0" collapsed="false">
      <c r="A13" s="4" t="n">
        <v>12</v>
      </c>
      <c r="B13" s="4" t="n">
        <v>2745</v>
      </c>
      <c r="C13" s="6" t="n">
        <f aca="false">SUM(B9:B17)/9</f>
        <v>2910.44444444444</v>
      </c>
      <c r="D13" s="39" t="n">
        <f aca="false">B13/C13</f>
        <v>0.943154920974269</v>
      </c>
      <c r="E13" s="38"/>
      <c r="F13" s="4" t="n">
        <v>12</v>
      </c>
      <c r="G13" s="6" t="n">
        <v>2907.40972222222</v>
      </c>
      <c r="H13" s="11" t="n">
        <v>0.943154920974269</v>
      </c>
      <c r="I13" s="6" t="n">
        <f aca="false">G13+G13*(H13-1)</f>
        <v>2742.13778680232</v>
      </c>
      <c r="J13" s="4" t="n">
        <v>2745</v>
      </c>
      <c r="K13" s="6" t="n">
        <f aca="false">J13-I13</f>
        <v>2.86221319767901</v>
      </c>
      <c r="L13" s="2" t="n">
        <f aca="false">ABS(K13)</f>
        <v>2.86221319767901</v>
      </c>
    </row>
    <row r="14" customFormat="false" ht="15" hidden="false" customHeight="false" outlineLevel="0" collapsed="false">
      <c r="A14" s="4" t="n">
        <v>13</v>
      </c>
      <c r="B14" s="4" t="n">
        <v>2254</v>
      </c>
      <c r="C14" s="6" t="n">
        <f aca="false">SUM(B10:B18)/9</f>
        <v>2912.88888888889</v>
      </c>
      <c r="D14" s="39" t="n">
        <f aca="false">B14/C14</f>
        <v>0.773802258162954</v>
      </c>
      <c r="E14" s="38"/>
      <c r="F14" s="4" t="n">
        <v>13</v>
      </c>
      <c r="G14" s="6" t="n">
        <v>2907.40972222222</v>
      </c>
      <c r="H14" s="11" t="n">
        <v>0.773802258162954</v>
      </c>
      <c r="I14" s="6" t="n">
        <f aca="false">G14+G14*(H14-1)</f>
        <v>2249.76020846048</v>
      </c>
      <c r="J14" s="4" t="n">
        <v>2254</v>
      </c>
      <c r="K14" s="6" t="n">
        <f aca="false">J14-I14</f>
        <v>4.23979153951768</v>
      </c>
      <c r="L14" s="2" t="n">
        <f aca="false">ABS(K14)</f>
        <v>4.23979153951768</v>
      </c>
    </row>
    <row r="15" customFormat="false" ht="15" hidden="false" customHeight="false" outlineLevel="0" collapsed="false">
      <c r="A15" s="4" t="n">
        <v>14</v>
      </c>
      <c r="B15" s="4" t="n">
        <v>2086</v>
      </c>
      <c r="C15" s="6" t="n">
        <f aca="false">SUM(B11:B19)/9</f>
        <v>2895.55555555556</v>
      </c>
      <c r="D15" s="39" t="n">
        <f aca="false">B15/C15</f>
        <v>0.720414428242517</v>
      </c>
      <c r="E15" s="38"/>
      <c r="F15" s="4" t="n">
        <v>14</v>
      </c>
      <c r="G15" s="6" t="n">
        <v>2907.40972222222</v>
      </c>
      <c r="H15" s="11" t="n">
        <v>0.720857651549939</v>
      </c>
      <c r="I15" s="6" t="n">
        <f aca="false">G15+G15*(H15-1)</f>
        <v>2095.82854445457</v>
      </c>
      <c r="J15" s="4" t="n">
        <v>2086</v>
      </c>
      <c r="K15" s="6" t="n">
        <f aca="false">J15-I15</f>
        <v>-9.82854445457087</v>
      </c>
      <c r="L15" s="2" t="n">
        <f aca="false">ABS(K15)</f>
        <v>9.82854445457087</v>
      </c>
    </row>
    <row r="16" customFormat="false" ht="15" hidden="false" customHeight="false" outlineLevel="0" collapsed="false">
      <c r="A16" s="4" t="n">
        <v>15</v>
      </c>
      <c r="B16" s="4" t="n">
        <v>2400</v>
      </c>
      <c r="C16" s="6" t="n">
        <f aca="false">SUM(B12:B20)/9</f>
        <v>2907.55555555556</v>
      </c>
      <c r="D16" s="39" t="n">
        <f aca="false">B16/C16</f>
        <v>0.825435646591257</v>
      </c>
      <c r="E16" s="38"/>
      <c r="F16" s="4" t="n">
        <v>15</v>
      </c>
      <c r="G16" s="6" t="n">
        <v>2907.40972222222</v>
      </c>
      <c r="H16" s="11" t="n">
        <v>0.817335913363676</v>
      </c>
      <c r="I16" s="6" t="n">
        <f aca="false">G16+G16*(H16-1)</f>
        <v>2376.33038083493</v>
      </c>
      <c r="J16" s="4" t="n">
        <v>2400</v>
      </c>
      <c r="K16" s="6" t="n">
        <f aca="false">J16-I16</f>
        <v>23.6696191650676</v>
      </c>
      <c r="L16" s="2" t="n">
        <f aca="false">ABS(K16)</f>
        <v>23.6696191650676</v>
      </c>
    </row>
    <row r="17" customFormat="false" ht="15" hidden="false" customHeight="false" outlineLevel="0" collapsed="false">
      <c r="A17" s="4" t="n">
        <v>16</v>
      </c>
      <c r="B17" s="4" t="n">
        <v>2850</v>
      </c>
      <c r="C17" s="6" t="n">
        <f aca="false">SUM(B13:B21)/9</f>
        <v>2908.77777777778</v>
      </c>
      <c r="D17" s="39" t="n">
        <f aca="false">B17/C17</f>
        <v>0.979792963825967</v>
      </c>
      <c r="E17" s="38"/>
      <c r="F17" s="4" t="n">
        <v>16</v>
      </c>
      <c r="G17" s="6" t="n">
        <v>2907.40972222222</v>
      </c>
      <c r="H17" s="11" t="n">
        <v>0.979893032447651</v>
      </c>
      <c r="I17" s="6" t="n">
        <f aca="false">G17+G17*(H17-1)</f>
        <v>2848.95052927612</v>
      </c>
      <c r="J17" s="4" t="n">
        <v>2850</v>
      </c>
      <c r="K17" s="6" t="n">
        <f aca="false">J17-I17</f>
        <v>1.0494707238845</v>
      </c>
      <c r="L17" s="2" t="n">
        <f aca="false">ABS(K17)</f>
        <v>1.0494707238845</v>
      </c>
    </row>
    <row r="18" customFormat="false" ht="15" hidden="false" customHeight="false" outlineLevel="0" collapsed="false">
      <c r="A18" s="4" t="n">
        <v>17</v>
      </c>
      <c r="B18" s="4" t="n">
        <v>3344</v>
      </c>
      <c r="C18" s="6" t="n">
        <f aca="false">SUM(B14:B22)/9</f>
        <v>2908.77777777778</v>
      </c>
      <c r="D18" s="39" t="n">
        <f aca="false">B18/C18</f>
        <v>1.14962374422247</v>
      </c>
      <c r="E18" s="38"/>
      <c r="F18" s="4" t="n">
        <v>17</v>
      </c>
      <c r="G18" s="6" t="n">
        <v>2907.40972222222</v>
      </c>
      <c r="H18" s="11" t="n">
        <v>1.14638792166388</v>
      </c>
      <c r="I18" s="6" t="n">
        <f aca="false">G18+G18*(H18-1)</f>
        <v>3333.0193888837</v>
      </c>
      <c r="J18" s="4" t="n">
        <v>3344</v>
      </c>
      <c r="K18" s="6" t="n">
        <f aca="false">J18-I18</f>
        <v>10.9806111162966</v>
      </c>
      <c r="L18" s="2" t="n">
        <f aca="false">ABS(K18)</f>
        <v>10.9806111162966</v>
      </c>
    </row>
    <row r="19" customFormat="false" ht="15" hidden="false" customHeight="false" outlineLevel="0" collapsed="false">
      <c r="A19" s="4" t="n">
        <v>18</v>
      </c>
      <c r="B19" s="4" t="n">
        <v>3564</v>
      </c>
      <c r="C19" s="6" t="n">
        <f aca="false">SUM(B15:B23)/9</f>
        <v>2916.66666666667</v>
      </c>
      <c r="D19" s="39" t="n">
        <f aca="false">B19/C19</f>
        <v>1.22194285714286</v>
      </c>
      <c r="E19" s="38"/>
      <c r="F19" s="4" t="n">
        <v>18</v>
      </c>
      <c r="G19" s="6" t="n">
        <v>2907.40972222222</v>
      </c>
      <c r="H19" s="11" t="n">
        <v>1.25092861184232</v>
      </c>
      <c r="I19" s="6" t="n">
        <f aca="false">G19+G19*(H19-1)</f>
        <v>3636.96200787631</v>
      </c>
      <c r="J19" s="4" t="n">
        <v>3564</v>
      </c>
      <c r="K19" s="6" t="n">
        <f aca="false">J19-I19</f>
        <v>-72.9620078763119</v>
      </c>
      <c r="L19" s="2" t="n">
        <f aca="false">ABS(K19)</f>
        <v>72.9620078763119</v>
      </c>
    </row>
    <row r="20" customFormat="false" ht="15" hidden="false" customHeight="false" outlineLevel="0" collapsed="false">
      <c r="A20" s="4" t="n">
        <v>19</v>
      </c>
      <c r="B20" s="4" t="n">
        <v>3576</v>
      </c>
      <c r="C20" s="6" t="n">
        <f aca="false">SUM(B16:B24)/9</f>
        <v>2902.66666666667</v>
      </c>
      <c r="D20" s="40" t="n">
        <f aca="false">B20/C20</f>
        <v>1.23197060174552</v>
      </c>
      <c r="E20" s="38"/>
      <c r="F20" s="4" t="n">
        <v>19</v>
      </c>
      <c r="G20" s="6" t="n">
        <v>2907.40972222222</v>
      </c>
      <c r="H20" s="36" t="n">
        <v>1.21306989359572</v>
      </c>
      <c r="I20" s="6" t="n">
        <f aca="false">G20+G20*(H20-1)</f>
        <v>3526.89120237527</v>
      </c>
      <c r="J20" s="4" t="n">
        <v>3576</v>
      </c>
      <c r="K20" s="6" t="n">
        <f aca="false">J20-I20</f>
        <v>49.1087976247259</v>
      </c>
      <c r="L20" s="2" t="n">
        <f aca="false">ABS(K20)</f>
        <v>49.1087976247259</v>
      </c>
    </row>
    <row r="21" customFormat="false" ht="15" hidden="false" customHeight="false" outlineLevel="0" collapsed="false">
      <c r="A21" s="4" t="n">
        <v>20</v>
      </c>
      <c r="B21" s="4" t="n">
        <v>3360</v>
      </c>
      <c r="C21" s="6" t="n">
        <f aca="false">SUM(B17:B25)/9</f>
        <v>2902.66666666667</v>
      </c>
      <c r="D21" s="40" t="n">
        <f aca="false">B21/C21</f>
        <v>1.15755627009646</v>
      </c>
      <c r="E21" s="38"/>
      <c r="F21" s="4" t="n">
        <v>20</v>
      </c>
      <c r="G21" s="6" t="n">
        <v>2907.40972222222</v>
      </c>
      <c r="H21" s="36" t="n">
        <v>1.15431756602016</v>
      </c>
      <c r="I21" s="6" t="n">
        <f aca="false">G21+G21*(H21-1)</f>
        <v>3356.07411397891</v>
      </c>
      <c r="J21" s="4" t="n">
        <v>3360</v>
      </c>
      <c r="K21" s="6" t="n">
        <f aca="false">J21-I21</f>
        <v>3.9258860210889</v>
      </c>
      <c r="L21" s="2" t="n">
        <f aca="false">ABS(K21)</f>
        <v>3.9258860210889</v>
      </c>
    </row>
    <row r="22" customFormat="false" ht="15" hidden="false" customHeight="false" outlineLevel="0" collapsed="false">
      <c r="A22" s="4" t="n">
        <v>21</v>
      </c>
      <c r="B22" s="4" t="n">
        <v>2745</v>
      </c>
      <c r="C22" s="6"/>
      <c r="D22" s="6"/>
      <c r="E22" s="35"/>
      <c r="F22" s="4" t="n">
        <v>21</v>
      </c>
      <c r="G22" s="6" t="n">
        <v>2907.40972222222</v>
      </c>
      <c r="H22" s="36" t="n">
        <v>0.943154920974269</v>
      </c>
      <c r="I22" s="6" t="n">
        <f aca="false">G22+G22*(H22-1)</f>
        <v>2742.13778680232</v>
      </c>
      <c r="J22" s="4" t="n">
        <v>2745</v>
      </c>
      <c r="K22" s="6" t="n">
        <f aca="false">J22-I22</f>
        <v>2.86221319767901</v>
      </c>
      <c r="L22" s="2" t="n">
        <f aca="false">ABS(K22)</f>
        <v>2.86221319767901</v>
      </c>
    </row>
    <row r="23" customFormat="false" ht="15" hidden="false" customHeight="false" outlineLevel="0" collapsed="false">
      <c r="A23" s="4" t="n">
        <v>22</v>
      </c>
      <c r="B23" s="4" t="n">
        <v>2325</v>
      </c>
      <c r="C23" s="6"/>
      <c r="D23" s="6"/>
      <c r="E23" s="35"/>
      <c r="F23" s="4" t="n">
        <v>22</v>
      </c>
      <c r="G23" s="6" t="n">
        <v>2907.40972222222</v>
      </c>
      <c r="H23" s="36" t="n">
        <v>0.773802258162954</v>
      </c>
      <c r="I23" s="6" t="n">
        <f aca="false">G23+G23*(H23-1)</f>
        <v>2249.76020846048</v>
      </c>
      <c r="J23" s="4" t="n">
        <v>2325</v>
      </c>
      <c r="K23" s="6" t="n">
        <f aca="false">J23-I23</f>
        <v>75.2397915395177</v>
      </c>
      <c r="L23" s="2" t="n">
        <f aca="false">ABS(K23)</f>
        <v>75.2397915395177</v>
      </c>
    </row>
    <row r="24" customFormat="false" ht="15" hidden="false" customHeight="false" outlineLevel="0" collapsed="false">
      <c r="A24" s="4" t="n">
        <v>23</v>
      </c>
      <c r="B24" s="4" t="n">
        <v>1960</v>
      </c>
      <c r="C24" s="6"/>
      <c r="D24" s="6"/>
      <c r="E24" s="35"/>
      <c r="F24" s="4" t="n">
        <v>23</v>
      </c>
      <c r="G24" s="6" t="n">
        <v>2907.40972222222</v>
      </c>
      <c r="H24" s="36" t="n">
        <v>0.720857651549939</v>
      </c>
      <c r="I24" s="6" t="n">
        <f aca="false">G24+G24*(H24-1)</f>
        <v>2095.82854445457</v>
      </c>
      <c r="J24" s="4" t="n">
        <v>1960</v>
      </c>
      <c r="K24" s="6" t="n">
        <f aca="false">J24-I24</f>
        <v>-135.828544454571</v>
      </c>
      <c r="L24" s="2" t="n">
        <f aca="false">ABS(K24)</f>
        <v>135.828544454571</v>
      </c>
    </row>
    <row r="25" customFormat="false" ht="15" hidden="false" customHeight="false" outlineLevel="0" collapsed="false">
      <c r="A25" s="4" t="n">
        <v>24</v>
      </c>
      <c r="B25" s="4" t="n">
        <v>2400</v>
      </c>
      <c r="C25" s="6"/>
      <c r="D25" s="6"/>
      <c r="E25" s="35"/>
      <c r="F25" s="4" t="n">
        <v>24</v>
      </c>
      <c r="G25" s="6" t="n">
        <v>2907.40972222222</v>
      </c>
      <c r="H25" s="36" t="n">
        <v>0.817335913363676</v>
      </c>
      <c r="I25" s="6" t="n">
        <f aca="false">G25+G25*(H25-1)</f>
        <v>2376.33038083493</v>
      </c>
      <c r="J25" s="4" t="n">
        <v>2400</v>
      </c>
      <c r="K25" s="6" t="n">
        <f aca="false">J25-I25</f>
        <v>23.6696191650676</v>
      </c>
      <c r="L25" s="2" t="n">
        <f aca="false">ABS(K25)</f>
        <v>23.6696191650676</v>
      </c>
    </row>
    <row r="26" customFormat="false" ht="15" hidden="false" customHeight="false" outlineLevel="0" collapsed="false">
      <c r="A26" s="3" t="s">
        <v>79</v>
      </c>
      <c r="B26" s="3"/>
      <c r="C26" s="6" t="n">
        <f aca="false">AVERAGE(C6:C21)</f>
        <v>2907.40972222222</v>
      </c>
      <c r="D26" s="6"/>
      <c r="E26" s="35"/>
      <c r="F26" s="3" t="s">
        <v>84</v>
      </c>
      <c r="G26" s="3"/>
      <c r="H26" s="3"/>
      <c r="I26" s="3"/>
      <c r="J26" s="3"/>
      <c r="K26" s="6" t="n">
        <f aca="false">SUM(K2:K25)</f>
        <v>37.069437208263</v>
      </c>
      <c r="L26" s="2"/>
    </row>
    <row r="27" customFormat="false" ht="15" hidden="false" customHeight="false" outlineLevel="0" collapsed="false">
      <c r="F27" s="3" t="s">
        <v>25</v>
      </c>
      <c r="G27" s="3"/>
      <c r="H27" s="3"/>
      <c r="I27" s="3"/>
      <c r="J27" s="3"/>
      <c r="K27" s="6" t="n">
        <f aca="false">(SUM(L2:L25))/F25</f>
        <v>33.8797681284036</v>
      </c>
      <c r="L27" s="2"/>
    </row>
  </sheetData>
  <mergeCells count="3">
    <mergeCell ref="A26:B26"/>
    <mergeCell ref="F26:J26"/>
    <mergeCell ref="F27:J2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7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C8" activeCellId="0" sqref="C8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9.57"/>
  </cols>
  <sheetData>
    <row r="1" customFormat="false" ht="15" hidden="false" customHeight="false" outlineLevel="0" collapsed="false">
      <c r="R1" s="3" t="s">
        <v>85</v>
      </c>
      <c r="S1" s="3"/>
      <c r="T1" s="3"/>
      <c r="U1" s="3"/>
      <c r="V1" s="3"/>
      <c r="W1" s="3"/>
    </row>
    <row r="2" customFormat="false" ht="15" hidden="false" customHeight="false" outlineLevel="0" collapsed="false">
      <c r="A2" s="4" t="s">
        <v>1</v>
      </c>
      <c r="B2" s="4" t="s">
        <v>2</v>
      </c>
      <c r="C2" s="4" t="s">
        <v>86</v>
      </c>
      <c r="D2" s="4" t="s">
        <v>77</v>
      </c>
      <c r="E2" s="4" t="s">
        <v>78</v>
      </c>
      <c r="G2" s="4" t="s">
        <v>1</v>
      </c>
      <c r="H2" s="4" t="s">
        <v>81</v>
      </c>
      <c r="I2" s="4" t="s">
        <v>82</v>
      </c>
      <c r="J2" s="4" t="s">
        <v>87</v>
      </c>
      <c r="K2" s="4" t="s">
        <v>83</v>
      </c>
      <c r="M2" s="4" t="s">
        <v>1</v>
      </c>
      <c r="N2" s="4" t="s">
        <v>2</v>
      </c>
      <c r="O2" s="4" t="s">
        <v>78</v>
      </c>
      <c r="P2" s="4" t="s">
        <v>88</v>
      </c>
      <c r="R2" s="4" t="s">
        <v>1</v>
      </c>
      <c r="S2" s="4" t="s">
        <v>89</v>
      </c>
      <c r="T2" s="4" t="s">
        <v>78</v>
      </c>
      <c r="U2" s="4" t="s">
        <v>80</v>
      </c>
      <c r="V2" s="4" t="s">
        <v>2</v>
      </c>
      <c r="W2" s="4" t="s">
        <v>4</v>
      </c>
    </row>
    <row r="3" customFormat="false" ht="15" hidden="false" customHeight="false" outlineLevel="0" collapsed="false">
      <c r="A3" s="4" t="n">
        <v>1</v>
      </c>
      <c r="B3" s="6" t="n">
        <v>1083</v>
      </c>
      <c r="C3" s="11"/>
      <c r="D3" s="6"/>
      <c r="E3" s="41"/>
      <c r="G3" s="4" t="n">
        <v>1</v>
      </c>
      <c r="H3" s="4" t="n">
        <v>0.772738336713996</v>
      </c>
      <c r="I3" s="4" t="n">
        <v>0.766005356442231</v>
      </c>
      <c r="J3" s="4" t="n">
        <v>0.82989664734056</v>
      </c>
      <c r="K3" s="11" t="n">
        <f aca="false">AVERAGE(H3:J3)</f>
        <v>0.789546780165595</v>
      </c>
      <c r="M3" s="4" t="n">
        <v>1</v>
      </c>
      <c r="N3" s="6" t="n">
        <v>1083</v>
      </c>
      <c r="O3" s="11" t="n">
        <v>0.789546780165595</v>
      </c>
      <c r="P3" s="6" t="n">
        <f aca="false">N3/O3</f>
        <v>1371.67299925263</v>
      </c>
      <c r="R3" s="4" t="n">
        <v>1</v>
      </c>
      <c r="S3" s="6" t="n">
        <f aca="false">286.35*R3+1108.3</f>
        <v>1394.65</v>
      </c>
      <c r="T3" s="11" t="n">
        <v>0.789546780165595</v>
      </c>
      <c r="U3" s="6" t="n">
        <f aca="false">S3+(S3*(T3-1))</f>
        <v>1101.14141695795</v>
      </c>
      <c r="V3" s="6" t="n">
        <v>1083</v>
      </c>
      <c r="W3" s="6" t="n">
        <f aca="false">V3-U3</f>
        <v>-18.1414169579471</v>
      </c>
      <c r="X3" s="2" t="n">
        <f aca="false">ABS(W3)</f>
        <v>18.1414169579471</v>
      </c>
    </row>
    <row r="4" customFormat="false" ht="15" hidden="false" customHeight="false" outlineLevel="0" collapsed="false">
      <c r="A4" s="4" t="n">
        <v>2</v>
      </c>
      <c r="B4" s="6" t="n">
        <v>1460</v>
      </c>
      <c r="C4" s="11"/>
      <c r="D4" s="6"/>
      <c r="E4" s="41"/>
      <c r="G4" s="4" t="n">
        <v>2</v>
      </c>
      <c r="H4" s="4" t="n">
        <v>0.923324632236345</v>
      </c>
      <c r="I4" s="4" t="n">
        <v>0.925917657939216</v>
      </c>
      <c r="J4" s="4" t="n">
        <v>0.895485705335952</v>
      </c>
      <c r="K4" s="11" t="n">
        <f aca="false">AVERAGE(H4:J4)</f>
        <v>0.914909331837171</v>
      </c>
      <c r="M4" s="4" t="n">
        <v>2</v>
      </c>
      <c r="N4" s="6" t="n">
        <v>1460</v>
      </c>
      <c r="O4" s="11" t="n">
        <v>0.914909331837171</v>
      </c>
      <c r="P4" s="6" t="n">
        <f aca="false">N4/O4</f>
        <v>1595.78654320671</v>
      </c>
      <c r="R4" s="4" t="n">
        <v>2</v>
      </c>
      <c r="S4" s="6" t="n">
        <f aca="false">286.35*R4+1108.3</f>
        <v>1681</v>
      </c>
      <c r="T4" s="11" t="n">
        <v>0.914909331837171</v>
      </c>
      <c r="U4" s="6" t="n">
        <f aca="false">S4+(S4*(T4-1))</f>
        <v>1537.96258681828</v>
      </c>
      <c r="V4" s="6" t="n">
        <v>1460</v>
      </c>
      <c r="W4" s="6" t="n">
        <f aca="false">V4-U4</f>
        <v>-77.9625868182841</v>
      </c>
      <c r="X4" s="2" t="n">
        <f aca="false">ABS(W4)</f>
        <v>77.9625868182841</v>
      </c>
    </row>
    <row r="5" customFormat="false" ht="15" hidden="false" customHeight="false" outlineLevel="0" collapsed="false">
      <c r="A5" s="4" t="n">
        <v>3</v>
      </c>
      <c r="B5" s="6" t="n">
        <v>2109</v>
      </c>
      <c r="C5" s="6"/>
      <c r="D5" s="6"/>
      <c r="E5" s="41"/>
      <c r="G5" s="4" t="n">
        <v>3</v>
      </c>
      <c r="H5" s="4" t="n">
        <v>1.06035576730414</v>
      </c>
      <c r="I5" s="4" t="n">
        <v>1.05470346874196</v>
      </c>
      <c r="J5" s="4" t="n">
        <v>1.06573075492748</v>
      </c>
      <c r="K5" s="11" t="n">
        <f aca="false">AVERAGE(H5:J5)</f>
        <v>1.06026333032453</v>
      </c>
      <c r="M5" s="4" t="n">
        <v>3</v>
      </c>
      <c r="N5" s="6" t="n">
        <v>2109</v>
      </c>
      <c r="O5" s="11" t="n">
        <v>1.06026333032453</v>
      </c>
      <c r="P5" s="6" t="n">
        <f aca="false">N5/O5</f>
        <v>1989.12849259295</v>
      </c>
      <c r="R5" s="4" t="n">
        <v>3</v>
      </c>
      <c r="S5" s="6" t="n">
        <f aca="false">286.35*R5+1108.3</f>
        <v>1967.35</v>
      </c>
      <c r="T5" s="11" t="n">
        <v>1.06026333032453</v>
      </c>
      <c r="U5" s="6" t="n">
        <f aca="false">S5+(S5*(T5-1))</f>
        <v>2085.90906291396</v>
      </c>
      <c r="V5" s="6" t="n">
        <v>2109</v>
      </c>
      <c r="W5" s="6" t="n">
        <f aca="false">V5-U5</f>
        <v>23.0909370860441</v>
      </c>
      <c r="X5" s="2" t="n">
        <f aca="false">ABS(W5)</f>
        <v>23.0909370860441</v>
      </c>
    </row>
    <row r="6" customFormat="false" ht="15" hidden="false" customHeight="false" outlineLevel="0" collapsed="false">
      <c r="A6" s="4"/>
      <c r="B6" s="6"/>
      <c r="C6" s="6" t="n">
        <f aca="false">AVERAGE(B3:B11)</f>
        <v>2112.16666666667</v>
      </c>
      <c r="D6" s="6"/>
      <c r="E6" s="41"/>
      <c r="G6" s="4" t="n">
        <v>4</v>
      </c>
      <c r="H6" s="4" t="n">
        <v>1.15777440608567</v>
      </c>
      <c r="I6" s="4" t="n">
        <v>1.17106614403286</v>
      </c>
      <c r="J6" s="4" t="n">
        <v>1.22369013661612</v>
      </c>
      <c r="K6" s="11" t="n">
        <f aca="false">AVERAGE(H6:J6)</f>
        <v>1.18417689557822</v>
      </c>
      <c r="M6" s="4" t="n">
        <v>4</v>
      </c>
      <c r="N6" s="6" t="n">
        <v>2717</v>
      </c>
      <c r="O6" s="11" t="n">
        <v>1.18417689557822</v>
      </c>
      <c r="P6" s="6" t="n">
        <f aca="false">N6/O6</f>
        <v>2294.4207154737</v>
      </c>
      <c r="R6" s="4" t="n">
        <v>4</v>
      </c>
      <c r="S6" s="6" t="n">
        <f aca="false">286.35*R6+1108.3</f>
        <v>2253.7</v>
      </c>
      <c r="T6" s="11" t="n">
        <v>1.18417689557822</v>
      </c>
      <c r="U6" s="6" t="n">
        <f aca="false">S6+(S6*(T6-1))</f>
        <v>2668.77946956463</v>
      </c>
      <c r="V6" s="6" t="n">
        <v>2717</v>
      </c>
      <c r="W6" s="6" t="n">
        <f aca="false">V6-U6</f>
        <v>48.2205304353656</v>
      </c>
      <c r="X6" s="2" t="n">
        <f aca="false">ABS(W6)</f>
        <v>48.2205304353656</v>
      </c>
    </row>
    <row r="7" customFormat="false" ht="15" hidden="false" customHeight="false" outlineLevel="0" collapsed="false">
      <c r="A7" s="4" t="n">
        <v>4</v>
      </c>
      <c r="B7" s="6" t="n">
        <v>2717</v>
      </c>
      <c r="C7" s="6"/>
      <c r="D7" s="6" t="n">
        <f aca="false">AVERAGE(C6:C8)</f>
        <v>2220.33333333333</v>
      </c>
      <c r="E7" s="36" t="n">
        <f aca="false">B7/D7</f>
        <v>1.22369013661612</v>
      </c>
      <c r="G7" s="4" t="n">
        <v>5</v>
      </c>
      <c r="H7" s="4" t="n">
        <v>1.14748138157509</v>
      </c>
      <c r="I7" s="4" t="n">
        <v>1.14290460567299</v>
      </c>
      <c r="J7" s="4" t="n">
        <v>1.1341611553516</v>
      </c>
      <c r="K7" s="11" t="n">
        <f aca="false">AVERAGE(H7:J7)</f>
        <v>1.14151571419989</v>
      </c>
      <c r="M7" s="4" t="n">
        <v>5</v>
      </c>
      <c r="N7" s="6" t="n">
        <v>2801</v>
      </c>
      <c r="O7" s="11" t="n">
        <v>1.14151571419989</v>
      </c>
      <c r="P7" s="6" t="n">
        <f aca="false">N7/O7</f>
        <v>2453.75509522728</v>
      </c>
      <c r="R7" s="4" t="n">
        <v>5</v>
      </c>
      <c r="S7" s="6" t="n">
        <f aca="false">286.35*R7+1108.3</f>
        <v>2540.05</v>
      </c>
      <c r="T7" s="11" t="n">
        <v>1.14151571419989</v>
      </c>
      <c r="U7" s="6" t="n">
        <f aca="false">S7+(S7*(T7-1))</f>
        <v>2899.50698985344</v>
      </c>
      <c r="V7" s="6" t="n">
        <v>2801</v>
      </c>
      <c r="W7" s="6" t="n">
        <f aca="false">V7-U7</f>
        <v>-98.5069898534407</v>
      </c>
      <c r="X7" s="2" t="n">
        <f aca="false">ABS(W7)</f>
        <v>98.5069898534407</v>
      </c>
    </row>
    <row r="8" customFormat="false" ht="15" hidden="false" customHeight="false" outlineLevel="0" collapsed="false">
      <c r="A8" s="4"/>
      <c r="B8" s="6"/>
      <c r="C8" s="6" t="n">
        <f aca="false">AVERAGE(B4:B13)</f>
        <v>2328.5</v>
      </c>
      <c r="D8" s="6"/>
      <c r="E8" s="36"/>
      <c r="G8" s="4" t="n">
        <v>6</v>
      </c>
      <c r="H8" s="4" t="n">
        <v>0.952011704462326</v>
      </c>
      <c r="I8" s="4" t="n">
        <v>0.904108499383526</v>
      </c>
      <c r="J8" s="4" t="n">
        <v>0.904971376920759</v>
      </c>
      <c r="K8" s="11" t="n">
        <f aca="false">AVERAGE(H8:J8)</f>
        <v>0.920363860255537</v>
      </c>
      <c r="M8" s="4" t="n">
        <v>6</v>
      </c>
      <c r="N8" s="6" t="n">
        <v>2503</v>
      </c>
      <c r="O8" s="11" t="n">
        <v>0.920363860255537</v>
      </c>
      <c r="P8" s="6" t="n">
        <f aca="false">N8/O8</f>
        <v>2719.57658062002</v>
      </c>
      <c r="R8" s="4" t="n">
        <v>6</v>
      </c>
      <c r="S8" s="6" t="n">
        <f aca="false">286.35*R8+1108.3</f>
        <v>2826.4</v>
      </c>
      <c r="T8" s="11" t="n">
        <v>0.920363860255537</v>
      </c>
      <c r="U8" s="6" t="n">
        <f aca="false">S8+(S8*(T8-1))</f>
        <v>2601.31641462625</v>
      </c>
      <c r="V8" s="6" t="n">
        <v>2503</v>
      </c>
      <c r="W8" s="6" t="n">
        <f aca="false">V8-U8</f>
        <v>-98.3164146262502</v>
      </c>
      <c r="X8" s="2" t="n">
        <f aca="false">ABS(W8)</f>
        <v>98.3164146262502</v>
      </c>
    </row>
    <row r="9" customFormat="false" ht="15" hidden="false" customHeight="false" outlineLevel="0" collapsed="false">
      <c r="A9" s="4" t="n">
        <v>5</v>
      </c>
      <c r="B9" s="6" t="n">
        <v>2801</v>
      </c>
      <c r="C9" s="6"/>
      <c r="D9" s="6" t="n">
        <f aca="false">AVERAGE(C8:C10)</f>
        <v>2469.66666666667</v>
      </c>
      <c r="E9" s="36" t="n">
        <f aca="false">B9/D9</f>
        <v>1.1341611553516</v>
      </c>
      <c r="M9" s="4" t="n">
        <v>7</v>
      </c>
      <c r="N9" s="6" t="n">
        <v>2381</v>
      </c>
      <c r="O9" s="11" t="n">
        <v>0.789546780165595</v>
      </c>
      <c r="P9" s="6" t="n">
        <f aca="false">N9/O9</f>
        <v>3015.65411931719</v>
      </c>
      <c r="R9" s="4" t="n">
        <v>7</v>
      </c>
      <c r="S9" s="6" t="n">
        <f aca="false">286.35*R9+1108.3</f>
        <v>3112.75</v>
      </c>
      <c r="T9" s="11" t="n">
        <v>0.789546780165595</v>
      </c>
      <c r="U9" s="6" t="n">
        <f aca="false">S9+(S9*(T9-1))</f>
        <v>2457.66173996046</v>
      </c>
      <c r="V9" s="6" t="n">
        <v>2381</v>
      </c>
      <c r="W9" s="6" t="n">
        <f aca="false">V9-U9</f>
        <v>-76.661739960457</v>
      </c>
      <c r="X9" s="2" t="n">
        <f aca="false">ABS(W9)</f>
        <v>76.661739960457</v>
      </c>
    </row>
    <row r="10" customFormat="false" ht="15" hidden="false" customHeight="false" outlineLevel="0" collapsed="false">
      <c r="A10" s="4"/>
      <c r="B10" s="6"/>
      <c r="C10" s="6" t="n">
        <f aca="false">AVERAGE(B5:B15)</f>
        <v>2610.83333333333</v>
      </c>
      <c r="D10" s="6"/>
      <c r="E10" s="36"/>
      <c r="M10" s="4" t="n">
        <v>8</v>
      </c>
      <c r="N10" s="6" t="n">
        <v>3154</v>
      </c>
      <c r="O10" s="11" t="n">
        <v>0.914909331837171</v>
      </c>
      <c r="P10" s="6" t="n">
        <f aca="false">N10/O10</f>
        <v>3447.33613511915</v>
      </c>
      <c r="R10" s="4" t="n">
        <v>8</v>
      </c>
      <c r="S10" s="6" t="n">
        <f aca="false">286.35*R10+1108.3</f>
        <v>3399.1</v>
      </c>
      <c r="T10" s="11" t="n">
        <v>0.914909331837171</v>
      </c>
      <c r="U10" s="6" t="n">
        <f aca="false">S10+(S10*(T10-1))</f>
        <v>3109.86830984773</v>
      </c>
      <c r="V10" s="6" t="n">
        <v>3154</v>
      </c>
      <c r="W10" s="6" t="n">
        <f aca="false">V10-U10</f>
        <v>44.1316901522723</v>
      </c>
      <c r="X10" s="2" t="n">
        <f aca="false">ABS(W10)</f>
        <v>44.1316901522723</v>
      </c>
    </row>
    <row r="11" customFormat="false" ht="15" hidden="false" customHeight="false" outlineLevel="0" collapsed="false">
      <c r="A11" s="4" t="n">
        <v>6</v>
      </c>
      <c r="B11" s="6" t="n">
        <v>2503</v>
      </c>
      <c r="C11" s="6"/>
      <c r="D11" s="6" t="n">
        <f aca="false">AVERAGE(C10:C12)</f>
        <v>2765.83333333333</v>
      </c>
      <c r="E11" s="36" t="n">
        <f aca="false">B11/D11</f>
        <v>0.904971376920759</v>
      </c>
      <c r="H11" s="1" t="n">
        <v>0.772738336713996</v>
      </c>
      <c r="I11" s="1" t="n">
        <v>0.766005356442231</v>
      </c>
      <c r="J11" s="1" t="n">
        <v>0.82989664734056</v>
      </c>
      <c r="M11" s="4" t="n">
        <v>9</v>
      </c>
      <c r="N11" s="6" t="n">
        <v>3969</v>
      </c>
      <c r="O11" s="11" t="n">
        <v>1.06026333032453</v>
      </c>
      <c r="P11" s="6" t="n">
        <f aca="false">N11/O11</f>
        <v>3743.40966671475</v>
      </c>
      <c r="R11" s="4" t="n">
        <v>9</v>
      </c>
      <c r="S11" s="6" t="n">
        <f aca="false">286.35*R11+1108.3</f>
        <v>3685.45</v>
      </c>
      <c r="T11" s="11" t="n">
        <v>1.06026333032453</v>
      </c>
      <c r="U11" s="6" t="n">
        <f aca="false">S11+(S11*(T11-1))</f>
        <v>3907.54749074452</v>
      </c>
      <c r="V11" s="6" t="n">
        <v>3969</v>
      </c>
      <c r="W11" s="6" t="n">
        <f aca="false">V11-U11</f>
        <v>61.4525092554763</v>
      </c>
      <c r="X11" s="2" t="n">
        <f aca="false">ABS(W11)</f>
        <v>61.4525092554763</v>
      </c>
    </row>
    <row r="12" customFormat="false" ht="15" hidden="false" customHeight="false" outlineLevel="0" collapsed="false">
      <c r="A12" s="4"/>
      <c r="B12" s="6"/>
      <c r="C12" s="6" t="n">
        <f aca="false">AVERAGE(B7:B17)</f>
        <v>2920.83333333333</v>
      </c>
      <c r="D12" s="6"/>
      <c r="E12" s="39"/>
      <c r="M12" s="4" t="n">
        <v>10</v>
      </c>
      <c r="N12" s="6" t="n">
        <v>4642</v>
      </c>
      <c r="O12" s="11" t="n">
        <v>1.18417689557822</v>
      </c>
      <c r="P12" s="6" t="n">
        <f aca="false">N12/O12</f>
        <v>3920.02243696316</v>
      </c>
      <c r="R12" s="4" t="n">
        <v>10</v>
      </c>
      <c r="S12" s="6" t="n">
        <f aca="false">286.35*R12+1108.3</f>
        <v>3971.8</v>
      </c>
      <c r="T12" s="11" t="n">
        <v>1.18417689557822</v>
      </c>
      <c r="U12" s="6" t="n">
        <f aca="false">S12+(S12*(T12-1))</f>
        <v>4703.31379385758</v>
      </c>
      <c r="V12" s="6" t="n">
        <v>4642</v>
      </c>
      <c r="W12" s="6" t="n">
        <f aca="false">V12-U12</f>
        <v>-61.3137938575746</v>
      </c>
      <c r="X12" s="2" t="n">
        <f aca="false">ABS(W12)</f>
        <v>61.3137938575746</v>
      </c>
    </row>
    <row r="13" customFormat="false" ht="15" hidden="false" customHeight="false" outlineLevel="0" collapsed="false">
      <c r="A13" s="4" t="n">
        <v>7</v>
      </c>
      <c r="B13" s="6" t="n">
        <v>2381</v>
      </c>
      <c r="C13" s="6"/>
      <c r="D13" s="6" t="n">
        <f aca="false">AVERAGE(C12:C14)</f>
        <v>3081.25</v>
      </c>
      <c r="E13" s="39" t="n">
        <f aca="false">B13/D13</f>
        <v>0.772738336713996</v>
      </c>
      <c r="H13" s="1" t="n">
        <v>0.923324632236345</v>
      </c>
      <c r="I13" s="1" t="n">
        <v>0.925917657939216</v>
      </c>
      <c r="J13" s="1" t="n">
        <v>0.895485705335952</v>
      </c>
      <c r="M13" s="4" t="n">
        <v>11</v>
      </c>
      <c r="N13" s="6" t="n">
        <v>4892</v>
      </c>
      <c r="O13" s="11" t="n">
        <v>1.14151571419989</v>
      </c>
      <c r="P13" s="6" t="n">
        <f aca="false">N13/O13</f>
        <v>4285.53014132519</v>
      </c>
      <c r="R13" s="4" t="n">
        <v>11</v>
      </c>
      <c r="S13" s="6" t="n">
        <f aca="false">286.35*R13+1108.3</f>
        <v>4258.15</v>
      </c>
      <c r="T13" s="11" t="n">
        <v>1.14151571419989</v>
      </c>
      <c r="U13" s="6" t="n">
        <f aca="false">S13+(S13*(T13-1))</f>
        <v>4860.74513842028</v>
      </c>
      <c r="V13" s="6" t="n">
        <v>4892</v>
      </c>
      <c r="W13" s="6" t="n">
        <f aca="false">V13-U13</f>
        <v>31.2548615797205</v>
      </c>
      <c r="X13" s="2" t="n">
        <f aca="false">ABS(W13)</f>
        <v>31.2548615797205</v>
      </c>
    </row>
    <row r="14" customFormat="false" ht="15" hidden="false" customHeight="false" outlineLevel="0" collapsed="false">
      <c r="A14" s="4"/>
      <c r="B14" s="6"/>
      <c r="C14" s="6" t="n">
        <f aca="false">AVERAGE(B9:B19)</f>
        <v>3241.66666666667</v>
      </c>
      <c r="D14" s="6"/>
      <c r="E14" s="39"/>
      <c r="M14" s="4" t="n">
        <v>12</v>
      </c>
      <c r="N14" s="6" t="n">
        <v>4338</v>
      </c>
      <c r="O14" s="11" t="n">
        <v>0.920363860255537</v>
      </c>
      <c r="P14" s="6" t="n">
        <f aca="false">N14/O14</f>
        <v>4713.35325878133</v>
      </c>
      <c r="R14" s="4" t="n">
        <v>12</v>
      </c>
      <c r="S14" s="6" t="n">
        <f aca="false">286.35*R14+1108.3</f>
        <v>4544.5</v>
      </c>
      <c r="T14" s="11" t="n">
        <v>0.920363860255537</v>
      </c>
      <c r="U14" s="6" t="n">
        <f aca="false">S14+(S14*(T14-1))</f>
        <v>4182.59356293129</v>
      </c>
      <c r="V14" s="6" t="n">
        <v>4338</v>
      </c>
      <c r="W14" s="6" t="n">
        <f aca="false">V14-U14</f>
        <v>155.406437068711</v>
      </c>
      <c r="X14" s="2" t="n">
        <f aca="false">ABS(W14)</f>
        <v>155.406437068711</v>
      </c>
    </row>
    <row r="15" customFormat="false" ht="15" hidden="false" customHeight="false" outlineLevel="0" collapsed="false">
      <c r="A15" s="4" t="n">
        <v>8</v>
      </c>
      <c r="B15" s="6" t="n">
        <v>3154</v>
      </c>
      <c r="C15" s="6"/>
      <c r="D15" s="6" t="n">
        <f aca="false">AVERAGE(C14:C16)</f>
        <v>3415.91666666667</v>
      </c>
      <c r="E15" s="39" t="n">
        <f aca="false">B15/D15</f>
        <v>0.923324632236345</v>
      </c>
      <c r="H15" s="1" t="n">
        <v>1.06035576730414</v>
      </c>
      <c r="I15" s="1" t="n">
        <v>1.05470346874196</v>
      </c>
      <c r="J15" s="1" t="n">
        <v>1.06573075492748</v>
      </c>
      <c r="M15" s="4" t="n">
        <v>13</v>
      </c>
      <c r="N15" s="6" t="n">
        <v>3742</v>
      </c>
      <c r="O15" s="11" t="n">
        <v>0.789546780165595</v>
      </c>
      <c r="P15" s="6" t="n">
        <f aca="false">N15/O15</f>
        <v>4739.42785152664</v>
      </c>
      <c r="R15" s="4" t="n">
        <v>13</v>
      </c>
      <c r="S15" s="6" t="n">
        <f aca="false">286.35*R15+1108.3</f>
        <v>4830.85</v>
      </c>
      <c r="T15" s="11" t="n">
        <v>0.789546780165595</v>
      </c>
      <c r="U15" s="6" t="n">
        <f aca="false">S15+(S15*(T15-1))</f>
        <v>3814.18206296297</v>
      </c>
      <c r="V15" s="6" t="n">
        <v>3742</v>
      </c>
      <c r="W15" s="6" t="n">
        <f aca="false">V15-U15</f>
        <v>-72.1820629629665</v>
      </c>
      <c r="X15" s="2" t="n">
        <f aca="false">ABS(W15)</f>
        <v>72.1820629629665</v>
      </c>
    </row>
    <row r="16" customFormat="false" ht="15" hidden="false" customHeight="false" outlineLevel="0" collapsed="false">
      <c r="A16" s="4"/>
      <c r="B16" s="6"/>
      <c r="C16" s="6" t="n">
        <f aca="false">AVERAGE(B11:B21)</f>
        <v>3590.16666666667</v>
      </c>
      <c r="D16" s="6"/>
      <c r="E16" s="39"/>
      <c r="M16" s="4" t="n">
        <v>14</v>
      </c>
      <c r="N16" s="6" t="n">
        <v>4839</v>
      </c>
      <c r="O16" s="11" t="n">
        <v>0.914909331837171</v>
      </c>
      <c r="P16" s="6" t="n">
        <f aca="false">N16/O16</f>
        <v>5289.04868669676</v>
      </c>
      <c r="R16" s="4" t="n">
        <v>14</v>
      </c>
      <c r="S16" s="6" t="n">
        <f aca="false">286.35*R16+1108.3</f>
        <v>5117.2</v>
      </c>
      <c r="T16" s="11" t="n">
        <v>0.914909331837171</v>
      </c>
      <c r="U16" s="6" t="n">
        <f aca="false">S16+(S16*(T16-1))</f>
        <v>4681.77403287717</v>
      </c>
      <c r="V16" s="6" t="n">
        <v>4839</v>
      </c>
      <c r="W16" s="6" t="n">
        <f aca="false">V16-U16</f>
        <v>157.225967122828</v>
      </c>
      <c r="X16" s="2" t="n">
        <f aca="false">ABS(W16)</f>
        <v>157.225967122828</v>
      </c>
    </row>
    <row r="17" customFormat="false" ht="15" hidden="false" customHeight="false" outlineLevel="0" collapsed="false">
      <c r="A17" s="4" t="n">
        <v>9</v>
      </c>
      <c r="B17" s="6" t="n">
        <v>3969</v>
      </c>
      <c r="C17" s="6"/>
      <c r="D17" s="6" t="n">
        <f aca="false">AVERAGE(C16:C18)</f>
        <v>3743.08333333333</v>
      </c>
      <c r="E17" s="39" t="n">
        <f aca="false">B17/D17</f>
        <v>1.06035576730414</v>
      </c>
      <c r="H17" s="1" t="n">
        <v>1.15777440608567</v>
      </c>
      <c r="I17" s="1" t="n">
        <v>1.17106614403286</v>
      </c>
      <c r="J17" s="1" t="n">
        <v>1.22369013661612</v>
      </c>
      <c r="M17" s="4" t="n">
        <v>15</v>
      </c>
      <c r="N17" s="6" t="n">
        <v>5805</v>
      </c>
      <c r="O17" s="11" t="n">
        <v>1.06026333032453</v>
      </c>
      <c r="P17" s="6" t="n">
        <f aca="false">N17/O17</f>
        <v>5475.05495471885</v>
      </c>
      <c r="R17" s="4" t="n">
        <v>15</v>
      </c>
      <c r="S17" s="6" t="n">
        <f aca="false">286.35*R17+1108.3</f>
        <v>5403.55</v>
      </c>
      <c r="T17" s="11" t="n">
        <v>1.06026333032453</v>
      </c>
      <c r="U17" s="6" t="n">
        <f aca="false">S17+(S17*(T17-1))</f>
        <v>5729.18591857509</v>
      </c>
      <c r="V17" s="6" t="n">
        <v>5805</v>
      </c>
      <c r="W17" s="6" t="n">
        <f aca="false">V17-U17</f>
        <v>75.8140814249082</v>
      </c>
      <c r="X17" s="2" t="n">
        <f aca="false">ABS(W17)</f>
        <v>75.8140814249082</v>
      </c>
    </row>
    <row r="18" customFormat="false" ht="15" hidden="false" customHeight="false" outlineLevel="0" collapsed="false">
      <c r="A18" s="4"/>
      <c r="B18" s="6"/>
      <c r="C18" s="6" t="n">
        <f aca="false">AVERAGE(B13:B23)</f>
        <v>3896</v>
      </c>
      <c r="D18" s="6"/>
      <c r="E18" s="39"/>
      <c r="M18" s="4" t="n">
        <v>16</v>
      </c>
      <c r="N18" s="6" t="n">
        <v>6747</v>
      </c>
      <c r="O18" s="11" t="n">
        <v>1.18417689557822</v>
      </c>
      <c r="P18" s="6" t="n">
        <f aca="false">N18/O18</f>
        <v>5697.62847526722</v>
      </c>
      <c r="R18" s="4" t="n">
        <v>16</v>
      </c>
      <c r="S18" s="6" t="n">
        <f aca="false">286.35*R18+1108.3</f>
        <v>5689.9</v>
      </c>
      <c r="T18" s="11" t="n">
        <v>1.18417689557822</v>
      </c>
      <c r="U18" s="6" t="n">
        <f aca="false">S18+(S18*(T18-1))</f>
        <v>6737.84811815052</v>
      </c>
      <c r="V18" s="6" t="n">
        <v>6747</v>
      </c>
      <c r="W18" s="6" t="n">
        <f aca="false">V18-U18</f>
        <v>9.1518818494842</v>
      </c>
      <c r="X18" s="2" t="n">
        <f aca="false">ABS(W18)</f>
        <v>9.1518818494842</v>
      </c>
    </row>
    <row r="19" customFormat="false" ht="15" hidden="false" customHeight="false" outlineLevel="0" collapsed="false">
      <c r="A19" s="4" t="n">
        <v>10</v>
      </c>
      <c r="B19" s="6" t="n">
        <v>4642</v>
      </c>
      <c r="C19" s="6"/>
      <c r="D19" s="6" t="n">
        <f aca="false">AVERAGE(C18:C20)</f>
        <v>4009.41666666667</v>
      </c>
      <c r="E19" s="39" t="n">
        <f aca="false">B19/D19</f>
        <v>1.15777440608567</v>
      </c>
      <c r="H19" s="1" t="n">
        <v>1.14748138157509</v>
      </c>
      <c r="I19" s="1" t="n">
        <v>1.14290460567299</v>
      </c>
      <c r="J19" s="1" t="n">
        <v>1.1341611553516</v>
      </c>
      <c r="M19" s="4" t="n">
        <v>17</v>
      </c>
      <c r="N19" s="6" t="n">
        <v>6880</v>
      </c>
      <c r="O19" s="11" t="n">
        <v>1.14151571419989</v>
      </c>
      <c r="P19" s="6" t="n">
        <f aca="false">N19/O19</f>
        <v>6027.07427888743</v>
      </c>
      <c r="R19" s="4" t="n">
        <v>17</v>
      </c>
      <c r="S19" s="6" t="n">
        <f aca="false">286.35*R19+1108.3</f>
        <v>5976.25</v>
      </c>
      <c r="T19" s="11" t="n">
        <v>1.14151571419989</v>
      </c>
      <c r="U19" s="6" t="n">
        <f aca="false">S19+(S19*(T19-1))</f>
        <v>6821.98328698712</v>
      </c>
      <c r="V19" s="6" t="n">
        <v>6880</v>
      </c>
      <c r="W19" s="6" t="n">
        <f aca="false">V19-U19</f>
        <v>58.016713012883</v>
      </c>
      <c r="X19" s="2" t="n">
        <f aca="false">ABS(W19)</f>
        <v>58.016713012883</v>
      </c>
    </row>
    <row r="20" customFormat="false" ht="15" hidden="false" customHeight="false" outlineLevel="0" collapsed="false">
      <c r="A20" s="4"/>
      <c r="B20" s="6"/>
      <c r="C20" s="6" t="n">
        <f aca="false">AVERAGE(B15:B25)</f>
        <v>4122.83333333333</v>
      </c>
      <c r="D20" s="6"/>
      <c r="E20" s="39"/>
      <c r="M20" s="4" t="n">
        <v>18</v>
      </c>
      <c r="N20" s="6" t="n">
        <v>5683</v>
      </c>
      <c r="O20" s="11" t="n">
        <v>0.920363860255537</v>
      </c>
      <c r="P20" s="6" t="n">
        <f aca="false">N20/O20</f>
        <v>6174.73180489956</v>
      </c>
      <c r="R20" s="4" t="n">
        <v>18</v>
      </c>
      <c r="S20" s="6" t="n">
        <f aca="false">286.35*R20+1108.3</f>
        <v>6262.6</v>
      </c>
      <c r="T20" s="11" t="n">
        <v>0.920363860255537</v>
      </c>
      <c r="U20" s="6" t="n">
        <f aca="false">S20+(S20*(T20-1))</f>
        <v>5763.87071123633</v>
      </c>
      <c r="V20" s="6" t="n">
        <v>5683</v>
      </c>
      <c r="W20" s="6" t="n">
        <f aca="false">V20-U20</f>
        <v>-80.8707112363272</v>
      </c>
      <c r="X20" s="2" t="n">
        <f aca="false">ABS(W20)</f>
        <v>80.8707112363272</v>
      </c>
    </row>
    <row r="21" customFormat="false" ht="15" hidden="false" customHeight="false" outlineLevel="0" collapsed="false">
      <c r="A21" s="4" t="n">
        <v>11</v>
      </c>
      <c r="B21" s="6" t="n">
        <v>4892</v>
      </c>
      <c r="C21" s="6"/>
      <c r="D21" s="6" t="n">
        <f aca="false">AVERAGE(C20:C22)</f>
        <v>4263.25</v>
      </c>
      <c r="E21" s="39" t="n">
        <f aca="false">B21/D21</f>
        <v>1.14748138157509</v>
      </c>
      <c r="H21" s="1" t="n">
        <v>0.952011704462326</v>
      </c>
      <c r="I21" s="1" t="n">
        <v>0.904108499383526</v>
      </c>
      <c r="J21" s="1" t="n">
        <v>0.904971376920759</v>
      </c>
      <c r="M21" s="4" t="n">
        <v>19</v>
      </c>
      <c r="N21" s="6" t="n">
        <v>5487</v>
      </c>
      <c r="O21" s="11" t="n">
        <v>0.789546780165595</v>
      </c>
      <c r="P21" s="6" t="n">
        <f aca="false">N21/O21</f>
        <v>6949.55655300017</v>
      </c>
      <c r="R21" s="4" t="n">
        <v>19</v>
      </c>
      <c r="S21" s="6" t="n">
        <f aca="false">286.35*R21+1108.3</f>
        <v>6548.95</v>
      </c>
      <c r="T21" s="11" t="n">
        <v>0.789546780165595</v>
      </c>
      <c r="U21" s="6" t="n">
        <f aca="false">S21+(S21*(T21-1))</f>
        <v>5170.70238596548</v>
      </c>
      <c r="V21" s="6" t="n">
        <v>5487</v>
      </c>
      <c r="W21" s="6" t="n">
        <f aca="false">V21-U21</f>
        <v>316.297614034524</v>
      </c>
      <c r="X21" s="2" t="n">
        <f aca="false">ABS(W21)</f>
        <v>316.297614034524</v>
      </c>
    </row>
    <row r="22" customFormat="false" ht="15" hidden="false" customHeight="false" outlineLevel="0" collapsed="false">
      <c r="A22" s="4"/>
      <c r="B22" s="6"/>
      <c r="C22" s="6" t="n">
        <f aca="false">AVERAGE(B17:B29)</f>
        <v>4403.66666666667</v>
      </c>
      <c r="D22" s="6"/>
      <c r="E22" s="39"/>
      <c r="M22" s="4" t="n">
        <v>20</v>
      </c>
      <c r="N22" s="6" t="n">
        <v>6194</v>
      </c>
      <c r="O22" s="11" t="n">
        <v>0.914909331837171</v>
      </c>
      <c r="P22" s="6" t="n">
        <f aca="false">N22/O22</f>
        <v>6770.06975933039</v>
      </c>
      <c r="R22" s="4" t="n">
        <v>20</v>
      </c>
      <c r="S22" s="6" t="n">
        <f aca="false">286.35*R22+1108.3</f>
        <v>6835.3</v>
      </c>
      <c r="T22" s="11" t="n">
        <v>0.914909331837171</v>
      </c>
      <c r="U22" s="6" t="n">
        <f aca="false">S22+(S22*(T22-1))</f>
        <v>6253.67975590661</v>
      </c>
      <c r="V22" s="6" t="n">
        <v>6194</v>
      </c>
      <c r="W22" s="6" t="n">
        <f aca="false">V22-U22</f>
        <v>-59.6797559066135</v>
      </c>
      <c r="X22" s="2" t="n">
        <f aca="false">ABS(W22)</f>
        <v>59.6797559066135</v>
      </c>
    </row>
    <row r="23" customFormat="false" ht="15" hidden="false" customHeight="false" outlineLevel="0" collapsed="false">
      <c r="A23" s="4" t="n">
        <v>12</v>
      </c>
      <c r="B23" s="6" t="n">
        <v>4338</v>
      </c>
      <c r="C23" s="6"/>
      <c r="D23" s="6" t="n">
        <f aca="false">AVERAGE(C22:C24)</f>
        <v>4556.66666666667</v>
      </c>
      <c r="E23" s="39" t="n">
        <f aca="false">B23/D23</f>
        <v>0.952011704462326</v>
      </c>
      <c r="M23" s="4" t="n">
        <v>21</v>
      </c>
      <c r="N23" s="6" t="n">
        <v>7642</v>
      </c>
      <c r="O23" s="11" t="n">
        <v>1.06026333032453</v>
      </c>
      <c r="P23" s="6" t="n">
        <f aca="false">N23/O23</f>
        <v>7207.64340464452</v>
      </c>
      <c r="R23" s="4" t="n">
        <v>21</v>
      </c>
      <c r="S23" s="6" t="n">
        <f aca="false">286.35*R23+1108.3</f>
        <v>7121.65</v>
      </c>
      <c r="T23" s="11" t="n">
        <v>1.06026333032453</v>
      </c>
      <c r="U23" s="6" t="n">
        <f aca="false">S23+(S23*(T23-1))</f>
        <v>7550.82434640566</v>
      </c>
      <c r="V23" s="6" t="n">
        <v>7642</v>
      </c>
      <c r="W23" s="6" t="n">
        <f aca="false">V23-U23</f>
        <v>91.1756535943396</v>
      </c>
      <c r="X23" s="2" t="n">
        <f aca="false">ABS(W23)</f>
        <v>91.1756535943396</v>
      </c>
    </row>
    <row r="24" customFormat="false" ht="15" hidden="false" customHeight="false" outlineLevel="0" collapsed="false">
      <c r="A24" s="4"/>
      <c r="B24" s="6"/>
      <c r="C24" s="6" t="n">
        <f aca="false">AVERAGE(B19:B31)</f>
        <v>4709.66666666667</v>
      </c>
      <c r="D24" s="6"/>
      <c r="E24" s="39"/>
      <c r="M24" s="4" t="n">
        <v>22</v>
      </c>
      <c r="N24" s="6" t="n">
        <v>8821</v>
      </c>
      <c r="O24" s="11" t="n">
        <v>1.18417689557822</v>
      </c>
      <c r="P24" s="6" t="n">
        <f aca="false">N24/O24</f>
        <v>7449.0559923421</v>
      </c>
      <c r="R24" s="4" t="n">
        <v>22</v>
      </c>
      <c r="S24" s="6" t="n">
        <f aca="false">286.35*R24+1108.3</f>
        <v>7408</v>
      </c>
      <c r="T24" s="11" t="n">
        <v>1.18417689557822</v>
      </c>
      <c r="U24" s="6" t="n">
        <f aca="false">S24+(S24*(T24-1))</f>
        <v>8772.38244244346</v>
      </c>
      <c r="V24" s="6" t="n">
        <v>8821</v>
      </c>
      <c r="W24" s="6" t="n">
        <f aca="false">V24-U24</f>
        <v>48.6175575565449</v>
      </c>
      <c r="X24" s="2" t="n">
        <f aca="false">ABS(W24)</f>
        <v>48.6175575565449</v>
      </c>
    </row>
    <row r="25" customFormat="false" ht="15" hidden="false" customHeight="false" outlineLevel="0" collapsed="false">
      <c r="A25" s="4" t="n">
        <v>13</v>
      </c>
      <c r="B25" s="6" t="n">
        <v>3742</v>
      </c>
      <c r="C25" s="6"/>
      <c r="D25" s="6" t="n">
        <f aca="false">AVERAGE(C24:C26)</f>
        <v>4885.08333333333</v>
      </c>
      <c r="E25" s="11" t="n">
        <f aca="false">B25/D25</f>
        <v>0.766005356442231</v>
      </c>
      <c r="M25" s="4" t="n">
        <v>23</v>
      </c>
      <c r="N25" s="6" t="n">
        <v>8469</v>
      </c>
      <c r="O25" s="11" t="n">
        <v>1.14151571419989</v>
      </c>
      <c r="P25" s="6" t="n">
        <f aca="false">N25/O25</f>
        <v>7419.08314940373</v>
      </c>
      <c r="R25" s="4" t="n">
        <v>23</v>
      </c>
      <c r="S25" s="6" t="n">
        <f aca="false">286.35*R25+1108.3</f>
        <v>7694.35</v>
      </c>
      <c r="T25" s="11" t="n">
        <v>1.14151571419989</v>
      </c>
      <c r="U25" s="6" t="n">
        <f aca="false">S25+(S25*(T25-1))</f>
        <v>8783.22143555396</v>
      </c>
      <c r="V25" s="6" t="n">
        <v>8469</v>
      </c>
      <c r="W25" s="6" t="n">
        <f aca="false">V25-U25</f>
        <v>-314.221435553955</v>
      </c>
      <c r="X25" s="2" t="n">
        <f aca="false">ABS(W25)</f>
        <v>314.221435553955</v>
      </c>
    </row>
    <row r="26" customFormat="false" ht="15" hidden="false" customHeight="false" outlineLevel="0" collapsed="false">
      <c r="A26" s="4"/>
      <c r="B26" s="6"/>
      <c r="C26" s="6" t="n">
        <f aca="false">AVERAGE(B21:B33)</f>
        <v>5060.5</v>
      </c>
      <c r="D26" s="6"/>
      <c r="E26" s="11"/>
      <c r="M26" s="4" t="n">
        <v>24</v>
      </c>
      <c r="N26" s="6" t="n">
        <v>7139</v>
      </c>
      <c r="O26" s="11" t="n">
        <v>0.920363860255537</v>
      </c>
      <c r="P26" s="6" t="n">
        <f aca="false">N26/O26</f>
        <v>7756.71482582755</v>
      </c>
      <c r="R26" s="4" t="n">
        <v>24</v>
      </c>
      <c r="S26" s="6" t="n">
        <f aca="false">286.35*R26+1108.3</f>
        <v>7980.7</v>
      </c>
      <c r="T26" s="11" t="n">
        <v>0.920363860255537</v>
      </c>
      <c r="U26" s="6" t="n">
        <f aca="false">S26+(S26*(T26-1))</f>
        <v>7345.14785954137</v>
      </c>
      <c r="V26" s="6" t="n">
        <v>7139</v>
      </c>
      <c r="W26" s="6" t="n">
        <f aca="false">V26-U26</f>
        <v>-206.147859541366</v>
      </c>
      <c r="X26" s="2" t="n">
        <f aca="false">ABS(W26)</f>
        <v>206.147859541366</v>
      </c>
    </row>
    <row r="27" customFormat="false" ht="15" hidden="false" customHeight="false" outlineLevel="0" collapsed="false">
      <c r="A27" s="4"/>
      <c r="B27" s="6"/>
      <c r="C27" s="6"/>
      <c r="D27" s="6"/>
      <c r="E27" s="11"/>
      <c r="M27" s="7"/>
      <c r="N27" s="35"/>
      <c r="O27" s="38"/>
      <c r="P27" s="35"/>
      <c r="R27" s="4" t="n">
        <v>25</v>
      </c>
      <c r="S27" s="6" t="n">
        <f aca="false">286.35*R27+1108.3</f>
        <v>8267.05</v>
      </c>
      <c r="T27" s="11" t="n">
        <v>0.789546780165595</v>
      </c>
      <c r="U27" s="6" t="n">
        <f aca="false">S27+(S27*(T27-1))</f>
        <v>6527.22270896799</v>
      </c>
      <c r="V27" s="6"/>
      <c r="W27" s="6"/>
      <c r="X27" s="2"/>
    </row>
    <row r="28" customFormat="false" ht="15" hidden="false" customHeight="false" outlineLevel="0" collapsed="false">
      <c r="A28" s="4"/>
      <c r="B28" s="6"/>
      <c r="C28" s="6"/>
      <c r="D28" s="6"/>
      <c r="E28" s="11"/>
      <c r="M28" s="7"/>
      <c r="N28" s="35"/>
      <c r="O28" s="38"/>
      <c r="P28" s="35"/>
      <c r="R28" s="4" t="n">
        <v>26</v>
      </c>
      <c r="S28" s="6" t="n">
        <f aca="false">286.35*R28+1108.3</f>
        <v>8553.4</v>
      </c>
      <c r="T28" s="11" t="n">
        <v>0.914909331837171</v>
      </c>
      <c r="U28" s="6" t="n">
        <f aca="false">S28+(S28*(T28-1))</f>
        <v>7825.58547893606</v>
      </c>
      <c r="V28" s="6"/>
      <c r="W28" s="6"/>
      <c r="X28" s="2"/>
    </row>
    <row r="29" customFormat="false" ht="15" hidden="false" customHeight="false" outlineLevel="0" collapsed="false">
      <c r="A29" s="4" t="n">
        <v>14</v>
      </c>
      <c r="B29" s="6" t="n">
        <v>4839</v>
      </c>
      <c r="C29" s="6"/>
      <c r="D29" s="6" t="n">
        <f aca="false">AVERAGE(C26:C30)</f>
        <v>5226.16666666667</v>
      </c>
      <c r="E29" s="11" t="n">
        <f aca="false">B29/D29</f>
        <v>0.925917657939216</v>
      </c>
      <c r="R29" s="3" t="s">
        <v>84</v>
      </c>
      <c r="S29" s="3"/>
      <c r="T29" s="3"/>
      <c r="U29" s="3"/>
      <c r="V29" s="3"/>
      <c r="W29" s="6" t="n">
        <f aca="false">SUM(W3:W26)</f>
        <v>-44.1483331020802</v>
      </c>
      <c r="X29" s="2" t="n">
        <f aca="false">ABS(W29)</f>
        <v>44.1483331020802</v>
      </c>
    </row>
    <row r="30" customFormat="false" ht="15" hidden="false" customHeight="false" outlineLevel="0" collapsed="false">
      <c r="A30" s="4"/>
      <c r="B30" s="6"/>
      <c r="C30" s="6" t="n">
        <f aca="false">AVERAGE(B23:B35)</f>
        <v>5391.83333333333</v>
      </c>
      <c r="D30" s="6"/>
      <c r="E30" s="11"/>
      <c r="M30" s="7"/>
      <c r="N30" s="35"/>
      <c r="O30" s="7"/>
      <c r="R30" s="3" t="s">
        <v>25</v>
      </c>
      <c r="S30" s="3"/>
      <c r="T30" s="3"/>
      <c r="U30" s="3"/>
      <c r="V30" s="3"/>
      <c r="W30" s="6" t="n">
        <f aca="false">(SUM(X3:X26))/R26</f>
        <v>95.1608833936785</v>
      </c>
      <c r="X30" s="35"/>
    </row>
    <row r="31" customFormat="false" ht="15" hidden="false" customHeight="false" outlineLevel="0" collapsed="false">
      <c r="A31" s="4" t="n">
        <v>15</v>
      </c>
      <c r="B31" s="6" t="n">
        <v>5805</v>
      </c>
      <c r="C31" s="6"/>
      <c r="D31" s="6" t="n">
        <f aca="false">AVERAGE(C30:C32)</f>
        <v>5503.91666666667</v>
      </c>
      <c r="E31" s="11" t="n">
        <f aca="false">B31/D31</f>
        <v>1.05470346874196</v>
      </c>
      <c r="M31" s="7"/>
      <c r="N31" s="7"/>
      <c r="O31" s="7"/>
    </row>
    <row r="32" customFormat="false" ht="15" hidden="false" customHeight="false" outlineLevel="0" collapsed="false">
      <c r="A32" s="4"/>
      <c r="B32" s="6"/>
      <c r="C32" s="6" t="n">
        <f aca="false">AVERAGE(B25:B37)</f>
        <v>5616</v>
      </c>
      <c r="D32" s="6"/>
      <c r="E32" s="11"/>
      <c r="M32" s="7"/>
      <c r="N32" s="35"/>
      <c r="O32" s="7"/>
    </row>
    <row r="33" customFormat="false" ht="15" hidden="false" customHeight="false" outlineLevel="0" collapsed="false">
      <c r="A33" s="4" t="n">
        <v>16</v>
      </c>
      <c r="B33" s="6" t="n">
        <v>6747</v>
      </c>
      <c r="C33" s="6"/>
      <c r="D33" s="6" t="n">
        <f aca="false">AVERAGE(C32:C34)</f>
        <v>5761.41666666667</v>
      </c>
      <c r="E33" s="11" t="n">
        <f aca="false">B33/D33</f>
        <v>1.17106614403286</v>
      </c>
      <c r="M33" s="7"/>
      <c r="N33" s="7"/>
      <c r="O33" s="7"/>
    </row>
    <row r="34" customFormat="false" ht="15" hidden="false" customHeight="false" outlineLevel="0" collapsed="false">
      <c r="A34" s="4"/>
      <c r="B34" s="6"/>
      <c r="C34" s="6" t="n">
        <f aca="false">AVERAGE(B29:B39)</f>
        <v>5906.83333333333</v>
      </c>
      <c r="D34" s="6"/>
      <c r="E34" s="11"/>
      <c r="M34" s="7"/>
      <c r="N34" s="35"/>
      <c r="O34" s="7"/>
    </row>
    <row r="35" customFormat="false" ht="15" hidden="false" customHeight="false" outlineLevel="0" collapsed="false">
      <c r="A35" s="4" t="n">
        <v>17</v>
      </c>
      <c r="B35" s="6" t="n">
        <v>6880</v>
      </c>
      <c r="C35" s="6"/>
      <c r="D35" s="6" t="n">
        <f aca="false">AVERAGE(C34:C36)</f>
        <v>6019.75</v>
      </c>
      <c r="E35" s="11" t="n">
        <f aca="false">B35/D35</f>
        <v>1.14290460567299</v>
      </c>
      <c r="M35" s="7"/>
      <c r="N35" s="7"/>
      <c r="O35" s="7"/>
    </row>
    <row r="36" customFormat="false" ht="15" hidden="false" customHeight="false" outlineLevel="0" collapsed="false">
      <c r="A36" s="4"/>
      <c r="B36" s="6"/>
      <c r="C36" s="6" t="n">
        <f aca="false">AVERAGE(B31:B41)</f>
        <v>6132.66666666667</v>
      </c>
      <c r="D36" s="6"/>
      <c r="E36" s="11"/>
      <c r="M36" s="7"/>
      <c r="N36" s="35"/>
      <c r="O36" s="7"/>
    </row>
    <row r="37" customFormat="false" ht="15" hidden="false" customHeight="false" outlineLevel="0" collapsed="false">
      <c r="A37" s="4" t="n">
        <v>18</v>
      </c>
      <c r="B37" s="6" t="n">
        <v>5683</v>
      </c>
      <c r="C37" s="6"/>
      <c r="D37" s="6" t="n">
        <f aca="false">AVERAGE(C36:C38)</f>
        <v>6285.75</v>
      </c>
      <c r="E37" s="11" t="n">
        <f aca="false">B37/D37</f>
        <v>0.904108499383526</v>
      </c>
      <c r="M37" s="7"/>
      <c r="N37" s="7"/>
      <c r="O37" s="7"/>
    </row>
    <row r="38" customFormat="false" ht="15" hidden="false" customHeight="false" outlineLevel="0" collapsed="false">
      <c r="A38" s="4"/>
      <c r="B38" s="6"/>
      <c r="C38" s="6" t="n">
        <f aca="false">AVERAGE(B33:B43)</f>
        <v>6438.83333333333</v>
      </c>
      <c r="D38" s="6"/>
      <c r="E38" s="11"/>
      <c r="M38" s="7"/>
      <c r="N38" s="35"/>
      <c r="O38" s="7"/>
    </row>
    <row r="39" customFormat="false" ht="15" hidden="false" customHeight="false" outlineLevel="0" collapsed="false">
      <c r="A39" s="4" t="n">
        <v>19</v>
      </c>
      <c r="B39" s="6" t="n">
        <v>5487</v>
      </c>
      <c r="C39" s="6"/>
      <c r="D39" s="6" t="n">
        <f aca="false">AVERAGE(C38:C40)</f>
        <v>6611.66666666667</v>
      </c>
      <c r="E39" s="11" t="n">
        <f aca="false">B39/D39</f>
        <v>0.82989664734056</v>
      </c>
      <c r="M39" s="7"/>
      <c r="N39" s="7"/>
      <c r="O39" s="7"/>
    </row>
    <row r="40" customFormat="false" ht="15" hidden="false" customHeight="false" outlineLevel="0" collapsed="false">
      <c r="A40" s="4"/>
      <c r="B40" s="6"/>
      <c r="C40" s="6" t="n">
        <f aca="false">AVERAGE(B35:B45)</f>
        <v>6784.5</v>
      </c>
      <c r="D40" s="6"/>
      <c r="E40" s="11"/>
      <c r="M40" s="7"/>
      <c r="N40" s="35"/>
      <c r="O40" s="7"/>
    </row>
    <row r="41" customFormat="false" ht="15" hidden="false" customHeight="false" outlineLevel="0" collapsed="false">
      <c r="A41" s="4" t="n">
        <v>20</v>
      </c>
      <c r="B41" s="6" t="n">
        <v>6194</v>
      </c>
      <c r="C41" s="6"/>
      <c r="D41" s="6" t="n">
        <f aca="false">AVERAGE(C40:C42)</f>
        <v>6916.91666666667</v>
      </c>
      <c r="E41" s="11" t="n">
        <f aca="false">B41/D41</f>
        <v>0.895485705335952</v>
      </c>
      <c r="M41" s="7"/>
      <c r="N41" s="7"/>
      <c r="O41" s="7"/>
    </row>
    <row r="42" customFormat="false" ht="15" hidden="false" customHeight="false" outlineLevel="0" collapsed="false">
      <c r="A42" s="4"/>
      <c r="B42" s="6"/>
      <c r="C42" s="6" t="n">
        <f aca="false">AVERAGE(B37:B46)</f>
        <v>7049.33333333333</v>
      </c>
      <c r="D42" s="6"/>
      <c r="E42" s="11"/>
      <c r="M42" s="7"/>
      <c r="N42" s="35"/>
      <c r="O42" s="7"/>
    </row>
    <row r="43" customFormat="false" ht="15" hidden="false" customHeight="false" outlineLevel="0" collapsed="false">
      <c r="A43" s="4" t="n">
        <v>21</v>
      </c>
      <c r="B43" s="6" t="n">
        <v>7642</v>
      </c>
      <c r="C43" s="6"/>
      <c r="D43" s="6" t="n">
        <f aca="false">AVERAGE(C42:C44)</f>
        <v>7170.66666666667</v>
      </c>
      <c r="E43" s="11" t="n">
        <f aca="false">B43/D43</f>
        <v>1.06573075492748</v>
      </c>
      <c r="M43" s="7"/>
      <c r="N43" s="7"/>
      <c r="O43" s="7"/>
    </row>
    <row r="44" customFormat="false" ht="15" hidden="false" customHeight="false" outlineLevel="0" collapsed="false">
      <c r="A44" s="4"/>
      <c r="B44" s="6"/>
      <c r="C44" s="6" t="n">
        <f aca="false">AVERAGE(B39:B49)</f>
        <v>7292</v>
      </c>
      <c r="D44" s="6"/>
      <c r="E44" s="11"/>
      <c r="M44" s="7"/>
      <c r="N44" s="35"/>
      <c r="O44" s="7"/>
    </row>
    <row r="45" customFormat="false" ht="15" hidden="false" customHeight="false" outlineLevel="0" collapsed="false">
      <c r="A45" s="4" t="n">
        <v>22</v>
      </c>
      <c r="B45" s="6" t="n">
        <v>8821</v>
      </c>
      <c r="C45" s="6"/>
      <c r="D45" s="6"/>
      <c r="E45" s="11"/>
    </row>
    <row r="46" customFormat="false" ht="15" hidden="false" customHeight="false" outlineLevel="0" collapsed="false">
      <c r="A46" s="4" t="n">
        <v>23</v>
      </c>
      <c r="B46" s="6" t="n">
        <v>8469</v>
      </c>
      <c r="C46" s="11"/>
      <c r="D46" s="6"/>
      <c r="E46" s="11"/>
    </row>
    <row r="47" customFormat="false" ht="15" hidden="false" customHeight="false" outlineLevel="0" collapsed="false">
      <c r="A47" s="4" t="n">
        <v>24</v>
      </c>
      <c r="B47" s="6" t="n">
        <v>7139</v>
      </c>
      <c r="C47" s="11"/>
      <c r="D47" s="6"/>
      <c r="E47" s="11"/>
    </row>
  </sheetData>
  <mergeCells count="3">
    <mergeCell ref="R1:W1"/>
    <mergeCell ref="R29:V29"/>
    <mergeCell ref="R30:V3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18" activeCellId="0" sqref="C18"/>
    </sheetView>
  </sheetViews>
  <sheetFormatPr defaultColWidth="8.6796875" defaultRowHeight="15" zeroHeight="false" outlineLevelRow="0" outlineLevelCol="0"/>
  <cols>
    <col collapsed="false" customWidth="true" hidden="false" outlineLevel="0" max="4" min="4" style="1" width="15.42"/>
    <col collapsed="false" customWidth="true" hidden="false" outlineLevel="0" max="6" min="5" style="1" width="13.71"/>
  </cols>
  <sheetData>
    <row r="1" customFormat="false" ht="35.05" hidden="false" customHeight="false" outlineLevel="0" collapsed="false">
      <c r="A1" s="4" t="s">
        <v>90</v>
      </c>
      <c r="B1" s="42" t="s">
        <v>91</v>
      </c>
      <c r="C1" s="42" t="s">
        <v>92</v>
      </c>
      <c r="D1" s="4" t="s">
        <v>29</v>
      </c>
      <c r="E1" s="4" t="s">
        <v>93</v>
      </c>
      <c r="F1" s="4" t="s">
        <v>33</v>
      </c>
      <c r="G1" s="8" t="s">
        <v>31</v>
      </c>
      <c r="H1" s="4" t="s">
        <v>32</v>
      </c>
      <c r="I1" s="4" t="s">
        <v>37</v>
      </c>
      <c r="J1" s="43" t="s">
        <v>38</v>
      </c>
    </row>
    <row r="2" customFormat="false" ht="15" hidden="false" customHeight="false" outlineLevel="0" collapsed="false">
      <c r="A2" s="4" t="n">
        <v>1</v>
      </c>
      <c r="B2" s="4" t="n">
        <v>10000</v>
      </c>
      <c r="C2" s="4" t="n">
        <v>31560</v>
      </c>
      <c r="D2" s="4" t="n">
        <f aca="false">B2^2</f>
        <v>100000000</v>
      </c>
      <c r="E2" s="4" t="n">
        <f aca="false">B2*C2</f>
        <v>315600000</v>
      </c>
      <c r="F2" s="4" t="n">
        <f aca="false">C2^2</f>
        <v>996033600</v>
      </c>
      <c r="G2" s="44" t="n">
        <f aca="false">(D16*C16-B16*E16)/(A14*D16-(B16)^2)</f>
        <v>1762.36843482813</v>
      </c>
      <c r="H2" s="4" t="n">
        <f aca="false">(A14*E16-B16*C16)/(A14*D16-(B16)^2)</f>
        <v>2.98951230151806</v>
      </c>
      <c r="I2" s="11" t="n">
        <f aca="false">(A14*E16-B16*C16)/(SQRT((A14*D16-(B16)^2)*(A14*F16-(C16)^2)))</f>
        <v>0.998274885343999</v>
      </c>
      <c r="J2" s="11" t="n">
        <f aca="false">I2^2</f>
        <v>0.996552746708573</v>
      </c>
    </row>
    <row r="3" customFormat="false" ht="15" hidden="false" customHeight="false" outlineLevel="0" collapsed="false">
      <c r="A3" s="4" t="n">
        <v>2</v>
      </c>
      <c r="B3" s="4" t="n">
        <v>12000</v>
      </c>
      <c r="C3" s="4" t="n">
        <v>38000</v>
      </c>
      <c r="D3" s="4" t="n">
        <f aca="false">B3^2</f>
        <v>144000000</v>
      </c>
      <c r="E3" s="4" t="n">
        <f aca="false">B3*C3</f>
        <v>456000000</v>
      </c>
      <c r="F3" s="4" t="n">
        <f aca="false">C3^2</f>
        <v>1444000000</v>
      </c>
    </row>
    <row r="4" customFormat="false" ht="15" hidden="false" customHeight="false" outlineLevel="0" collapsed="false">
      <c r="A4" s="4" t="n">
        <v>3</v>
      </c>
      <c r="B4" s="4" t="n">
        <v>8000</v>
      </c>
      <c r="C4" s="4" t="n">
        <v>25250</v>
      </c>
      <c r="D4" s="4" t="n">
        <f aca="false">B4^2</f>
        <v>64000000</v>
      </c>
      <c r="E4" s="4" t="n">
        <f aca="false">B4*C4</f>
        <v>202000000</v>
      </c>
      <c r="F4" s="4" t="n">
        <f aca="false">C4^2</f>
        <v>637562500</v>
      </c>
    </row>
    <row r="5" customFormat="false" ht="15" hidden="false" customHeight="false" outlineLevel="0" collapsed="false">
      <c r="A5" s="4" t="n">
        <v>4</v>
      </c>
      <c r="B5" s="4" t="n">
        <v>15000</v>
      </c>
      <c r="C5" s="4" t="n">
        <v>47200</v>
      </c>
      <c r="D5" s="4" t="n">
        <f aca="false">B5^2</f>
        <v>225000000</v>
      </c>
      <c r="E5" s="4" t="n">
        <f aca="false">B5*C5</f>
        <v>708000000</v>
      </c>
      <c r="F5" s="4" t="n">
        <f aca="false">C5^2</f>
        <v>2227840000</v>
      </c>
    </row>
    <row r="6" customFormat="false" ht="15" hidden="false" customHeight="false" outlineLevel="0" collapsed="false">
      <c r="A6" s="4" t="n">
        <v>5</v>
      </c>
      <c r="B6" s="4" t="n">
        <v>6500</v>
      </c>
      <c r="C6" s="4" t="n">
        <v>22000</v>
      </c>
      <c r="D6" s="4" t="n">
        <f aca="false">B6^2</f>
        <v>42250000</v>
      </c>
      <c r="E6" s="4" t="n">
        <f aca="false">B6*C6</f>
        <v>143000000</v>
      </c>
      <c r="F6" s="4" t="n">
        <f aca="false">C6^2</f>
        <v>484000000</v>
      </c>
    </row>
    <row r="7" customFormat="false" ht="15" hidden="false" customHeight="false" outlineLevel="0" collapsed="false">
      <c r="A7" s="4" t="n">
        <v>6</v>
      </c>
      <c r="B7" s="4" t="n">
        <v>11000</v>
      </c>
      <c r="C7" s="4" t="n">
        <v>34200</v>
      </c>
      <c r="D7" s="4" t="n">
        <f aca="false">B7^2</f>
        <v>121000000</v>
      </c>
      <c r="E7" s="4" t="n">
        <f aca="false">B7*C7</f>
        <v>376200000</v>
      </c>
      <c r="F7" s="4" t="n">
        <f aca="false">C7^2</f>
        <v>1169640000</v>
      </c>
    </row>
    <row r="8" customFormat="false" ht="15" hidden="false" customHeight="false" outlineLevel="0" collapsed="false">
      <c r="A8" s="4" t="n">
        <v>7</v>
      </c>
      <c r="B8" s="4" t="n">
        <v>14500</v>
      </c>
      <c r="C8" s="4" t="n">
        <v>45100</v>
      </c>
      <c r="D8" s="4" t="n">
        <f aca="false">B8^2</f>
        <v>210250000</v>
      </c>
      <c r="E8" s="4" t="n">
        <f aca="false">B8*C8</f>
        <v>653950000</v>
      </c>
      <c r="F8" s="4" t="n">
        <f aca="false">C8^2</f>
        <v>2034010000</v>
      </c>
    </row>
    <row r="9" customFormat="false" ht="15" hidden="false" customHeight="false" outlineLevel="0" collapsed="false">
      <c r="A9" s="4" t="n">
        <v>8</v>
      </c>
      <c r="B9" s="4" t="n">
        <v>10100</v>
      </c>
      <c r="C9" s="4" t="n">
        <v>32300</v>
      </c>
      <c r="D9" s="4" t="n">
        <f aca="false">B9^2</f>
        <v>102010000</v>
      </c>
      <c r="E9" s="4" t="n">
        <f aca="false">B9*C9</f>
        <v>326230000</v>
      </c>
      <c r="F9" s="4" t="n">
        <f aca="false">C9^2</f>
        <v>1043290000</v>
      </c>
    </row>
    <row r="10" customFormat="false" ht="15" hidden="false" customHeight="false" outlineLevel="0" collapsed="false">
      <c r="A10" s="4" t="n">
        <v>9</v>
      </c>
      <c r="B10" s="4" t="n">
        <v>9200</v>
      </c>
      <c r="C10" s="4" t="n">
        <v>29000</v>
      </c>
      <c r="D10" s="4" t="n">
        <f aca="false">B10^2</f>
        <v>84640000</v>
      </c>
      <c r="E10" s="4" t="n">
        <f aca="false">B10*C10</f>
        <v>266800000</v>
      </c>
      <c r="F10" s="4" t="n">
        <f aca="false">C10^2</f>
        <v>841000000</v>
      </c>
    </row>
    <row r="11" customFormat="false" ht="15" hidden="false" customHeight="false" outlineLevel="0" collapsed="false">
      <c r="A11" s="4" t="n">
        <v>10</v>
      </c>
      <c r="B11" s="4" t="n">
        <v>13400</v>
      </c>
      <c r="C11" s="4" t="n">
        <v>40900</v>
      </c>
      <c r="D11" s="4" t="n">
        <f aca="false">B11^2</f>
        <v>179560000</v>
      </c>
      <c r="E11" s="4" t="n">
        <f aca="false">B11*C11</f>
        <v>548060000</v>
      </c>
      <c r="F11" s="4" t="n">
        <f aca="false">C11^2</f>
        <v>1672810000</v>
      </c>
    </row>
    <row r="12" customFormat="false" ht="15" hidden="false" customHeight="false" outlineLevel="0" collapsed="false">
      <c r="A12" s="4" t="n">
        <v>11</v>
      </c>
      <c r="B12" s="4" t="n">
        <v>12700</v>
      </c>
      <c r="C12" s="4" t="n">
        <v>40000</v>
      </c>
      <c r="D12" s="4" t="n">
        <f aca="false">B12^2</f>
        <v>161290000</v>
      </c>
      <c r="E12" s="4" t="n">
        <f aca="false">B12*C12</f>
        <v>508000000</v>
      </c>
      <c r="F12" s="4" t="n">
        <f aca="false">C12^2</f>
        <v>1600000000</v>
      </c>
    </row>
    <row r="13" customFormat="false" ht="15" hidden="false" customHeight="false" outlineLevel="0" collapsed="false">
      <c r="A13" s="4" t="n">
        <v>12</v>
      </c>
      <c r="B13" s="4" t="n">
        <v>7600</v>
      </c>
      <c r="C13" s="4" t="n">
        <v>24200</v>
      </c>
      <c r="D13" s="4" t="n">
        <f aca="false">B13^2</f>
        <v>57760000</v>
      </c>
      <c r="E13" s="4" t="n">
        <f aca="false">B13*C13</f>
        <v>183920000</v>
      </c>
      <c r="F13" s="4" t="n">
        <f aca="false">C13^2</f>
        <v>585640000</v>
      </c>
    </row>
    <row r="14" customFormat="false" ht="15" hidden="false" customHeight="false" outlineLevel="0" collapsed="false">
      <c r="A14" s="4" t="n">
        <v>13</v>
      </c>
      <c r="B14" s="4" t="n">
        <v>13100</v>
      </c>
      <c r="C14" s="4" t="n">
        <v>41000</v>
      </c>
      <c r="D14" s="4" t="n">
        <f aca="false">B14^2</f>
        <v>171610000</v>
      </c>
      <c r="E14" s="4" t="n">
        <f aca="false">B14*C14</f>
        <v>537100000</v>
      </c>
      <c r="F14" s="4" t="n">
        <f aca="false">C14^2</f>
        <v>1681000000</v>
      </c>
    </row>
    <row r="15" customFormat="false" ht="15" hidden="false" customHeight="false" outlineLevel="0" collapsed="false">
      <c r="A15" s="3" t="s">
        <v>94</v>
      </c>
      <c r="B15" s="3"/>
      <c r="C15" s="3"/>
      <c r="D15" s="3"/>
      <c r="E15" s="3"/>
      <c r="F15" s="45"/>
    </row>
    <row r="16" customFormat="false" ht="15" hidden="false" customHeight="false" outlineLevel="0" collapsed="false">
      <c r="A16" s="4"/>
      <c r="B16" s="4" t="n">
        <f aca="false">SUM(B2:B14)</f>
        <v>143100</v>
      </c>
      <c r="C16" s="4" t="n">
        <f aca="false">SUM(C2:C14)</f>
        <v>450710</v>
      </c>
      <c r="D16" s="4" t="n">
        <f aca="false">SUM(D2:D14)</f>
        <v>1663370000</v>
      </c>
      <c r="E16" s="4" t="n">
        <f aca="false">SUM(E2:E14)</f>
        <v>5224860000</v>
      </c>
      <c r="F16" s="4" t="n">
        <f aca="false">SUM(F2:F14)</f>
        <v>16416826100</v>
      </c>
    </row>
    <row r="17" customFormat="false" ht="15" hidden="false" customHeight="false" outlineLevel="0" collapsed="false">
      <c r="A17" s="46"/>
    </row>
    <row r="18" customFormat="false" ht="15" hidden="false" customHeight="false" outlineLevel="0" collapsed="false">
      <c r="A18" s="4"/>
      <c r="C18" s="5" t="n">
        <f aca="false">2.9895*13750+1762.4</f>
        <v>42868.025</v>
      </c>
    </row>
  </sheetData>
  <mergeCells count="1">
    <mergeCell ref="A15:E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24" activeCellId="0" sqref="F24"/>
    </sheetView>
  </sheetViews>
  <sheetFormatPr defaultColWidth="8.6796875" defaultRowHeight="15" zeroHeight="false" outlineLevelRow="0" outlineLevelCol="0"/>
  <cols>
    <col collapsed="false" customWidth="true" hidden="false" outlineLevel="0" max="9" min="9" style="1" width="9.71"/>
    <col collapsed="false" customWidth="true" hidden="false" outlineLevel="0" max="10" min="10" style="1" width="9.57"/>
    <col collapsed="false" customWidth="true" hidden="false" outlineLevel="0" max="11" min="11" style="1" width="11.43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95</v>
      </c>
      <c r="M1" s="3"/>
      <c r="N1" s="3" t="s">
        <v>96</v>
      </c>
      <c r="O1" s="3"/>
      <c r="P1" s="3" t="s">
        <v>97</v>
      </c>
      <c r="Q1" s="3"/>
    </row>
    <row r="2" customFormat="false" ht="15" hidden="false" customHeight="false" outlineLevel="0" collapsed="false">
      <c r="A2" s="4" t="s">
        <v>1</v>
      </c>
      <c r="B2" s="4" t="s">
        <v>2</v>
      </c>
      <c r="C2" s="4" t="s">
        <v>95</v>
      </c>
      <c r="D2" s="4" t="s">
        <v>4</v>
      </c>
      <c r="E2" s="4" t="s">
        <v>96</v>
      </c>
      <c r="F2" s="4" t="s">
        <v>4</v>
      </c>
      <c r="G2" s="4" t="s">
        <v>97</v>
      </c>
      <c r="H2" s="4" t="s">
        <v>4</v>
      </c>
      <c r="I2" s="4" t="s">
        <v>98</v>
      </c>
      <c r="J2" s="4" t="s">
        <v>99</v>
      </c>
      <c r="K2" s="4" t="s">
        <v>100</v>
      </c>
      <c r="L2" s="4" t="s">
        <v>101</v>
      </c>
      <c r="M2" s="4" t="s">
        <v>102</v>
      </c>
      <c r="N2" s="4" t="s">
        <v>101</v>
      </c>
      <c r="O2" s="4" t="s">
        <v>102</v>
      </c>
      <c r="P2" s="4" t="s">
        <v>101</v>
      </c>
      <c r="Q2" s="4" t="s">
        <v>102</v>
      </c>
    </row>
    <row r="3" customFormat="false" ht="15" hidden="false" customHeight="false" outlineLevel="0" collapsed="false">
      <c r="A3" s="4" t="n">
        <v>1</v>
      </c>
      <c r="B3" s="4" t="n">
        <v>3100</v>
      </c>
      <c r="C3" s="4"/>
      <c r="D3" s="4"/>
      <c r="E3" s="4"/>
      <c r="F3" s="4"/>
      <c r="G3" s="4"/>
      <c r="H3" s="4"/>
      <c r="I3" s="4"/>
      <c r="J3" s="4"/>
      <c r="K3" s="4"/>
      <c r="L3" s="6" t="n">
        <f aca="false">$D$26</f>
        <v>1418.1</v>
      </c>
      <c r="M3" s="6" t="n">
        <f aca="false">L3*-1</f>
        <v>-1418.1</v>
      </c>
      <c r="N3" s="6" t="n">
        <f aca="false">$F$26</f>
        <v>1207.1</v>
      </c>
      <c r="O3" s="6" t="n">
        <f aca="false">N3*-1</f>
        <v>-1207.1</v>
      </c>
      <c r="P3" s="6" t="n">
        <f aca="false">$H$26</f>
        <v>1248.92</v>
      </c>
      <c r="Q3" s="6" t="n">
        <f aca="false">P3*-1</f>
        <v>-1248.92</v>
      </c>
    </row>
    <row r="4" customFormat="false" ht="15" hidden="false" customHeight="false" outlineLevel="0" collapsed="false">
      <c r="A4" s="4" t="n">
        <v>2</v>
      </c>
      <c r="B4" s="4" t="n">
        <v>2700</v>
      </c>
      <c r="C4" s="4"/>
      <c r="D4" s="4"/>
      <c r="E4" s="4"/>
      <c r="F4" s="4"/>
      <c r="G4" s="4"/>
      <c r="H4" s="4"/>
      <c r="I4" s="4"/>
      <c r="J4" s="4"/>
      <c r="K4" s="4"/>
      <c r="L4" s="6" t="n">
        <f aca="false">$D$26</f>
        <v>1418.1</v>
      </c>
      <c r="M4" s="6" t="n">
        <f aca="false">L4*-1</f>
        <v>-1418.1</v>
      </c>
      <c r="N4" s="6" t="n">
        <f aca="false">$F$26</f>
        <v>1207.1</v>
      </c>
      <c r="O4" s="6" t="n">
        <f aca="false">N4*-1</f>
        <v>-1207.1</v>
      </c>
      <c r="P4" s="6" t="n">
        <f aca="false">$H$26</f>
        <v>1248.92</v>
      </c>
      <c r="Q4" s="6" t="n">
        <f aca="false">P4*-1</f>
        <v>-1248.92</v>
      </c>
    </row>
    <row r="5" customFormat="false" ht="15" hidden="false" customHeight="false" outlineLevel="0" collapsed="false">
      <c r="A5" s="4" t="n">
        <v>3</v>
      </c>
      <c r="B5" s="4" t="n">
        <v>3250</v>
      </c>
      <c r="C5" s="4"/>
      <c r="D5" s="4"/>
      <c r="E5" s="4"/>
      <c r="F5" s="4"/>
      <c r="G5" s="4"/>
      <c r="H5" s="4"/>
      <c r="I5" s="4"/>
      <c r="J5" s="4"/>
      <c r="K5" s="4"/>
      <c r="L5" s="6" t="n">
        <f aca="false">$D$26</f>
        <v>1418.1</v>
      </c>
      <c r="M5" s="6" t="n">
        <f aca="false">L5*-1</f>
        <v>-1418.1</v>
      </c>
      <c r="N5" s="6" t="n">
        <f aca="false">$F$26</f>
        <v>1207.1</v>
      </c>
      <c r="O5" s="6" t="n">
        <f aca="false">N5*-1</f>
        <v>-1207.1</v>
      </c>
      <c r="P5" s="6" t="n">
        <f aca="false">$H$26</f>
        <v>1248.92</v>
      </c>
      <c r="Q5" s="6" t="n">
        <f aca="false">P5*-1</f>
        <v>-1248.92</v>
      </c>
    </row>
    <row r="6" customFormat="false" ht="15" hidden="false" customHeight="false" outlineLevel="0" collapsed="false">
      <c r="A6" s="4" t="n">
        <v>4</v>
      </c>
      <c r="B6" s="4" t="n">
        <v>3570</v>
      </c>
      <c r="C6" s="6"/>
      <c r="D6" s="6"/>
      <c r="E6" s="4"/>
      <c r="F6" s="4"/>
      <c r="G6" s="4"/>
      <c r="H6" s="4"/>
      <c r="I6" s="4"/>
      <c r="J6" s="4"/>
      <c r="K6" s="4"/>
      <c r="L6" s="6" t="n">
        <f aca="false">$D$26</f>
        <v>1418.1</v>
      </c>
      <c r="M6" s="6" t="n">
        <f aca="false">L6*-1</f>
        <v>-1418.1</v>
      </c>
      <c r="N6" s="6" t="n">
        <f aca="false">$F$26</f>
        <v>1207.1</v>
      </c>
      <c r="O6" s="6" t="n">
        <f aca="false">N6*-1</f>
        <v>-1207.1</v>
      </c>
      <c r="P6" s="6" t="n">
        <f aca="false">$H$26</f>
        <v>1248.92</v>
      </c>
      <c r="Q6" s="6" t="n">
        <f aca="false">P6*-1</f>
        <v>-1248.92</v>
      </c>
    </row>
    <row r="7" customFormat="false" ht="15" hidden="false" customHeight="false" outlineLevel="0" collapsed="false">
      <c r="A7" s="4" t="n">
        <v>5</v>
      </c>
      <c r="B7" s="4" t="n">
        <v>3300</v>
      </c>
      <c r="C7" s="6" t="n">
        <f aca="false">AVERAGE(B3:B6)</f>
        <v>3155</v>
      </c>
      <c r="D7" s="6" t="n">
        <f aca="false">B7-C7</f>
        <v>145</v>
      </c>
      <c r="E7" s="4"/>
      <c r="F7" s="4"/>
      <c r="G7" s="4"/>
      <c r="H7" s="4"/>
      <c r="I7" s="4"/>
      <c r="J7" s="4"/>
      <c r="K7" s="4"/>
      <c r="L7" s="6" t="n">
        <f aca="false">$D$26</f>
        <v>1418.1</v>
      </c>
      <c r="M7" s="6" t="n">
        <f aca="false">L7*-1</f>
        <v>-1418.1</v>
      </c>
      <c r="N7" s="6" t="n">
        <f aca="false">$F$26</f>
        <v>1207.1</v>
      </c>
      <c r="O7" s="6" t="n">
        <f aca="false">N7*-1</f>
        <v>-1207.1</v>
      </c>
      <c r="P7" s="6" t="n">
        <f aca="false">$H$26</f>
        <v>1248.92</v>
      </c>
      <c r="Q7" s="6" t="n">
        <f aca="false">P7*-1</f>
        <v>-1248.92</v>
      </c>
    </row>
    <row r="8" customFormat="false" ht="15" hidden="false" customHeight="false" outlineLevel="0" collapsed="false">
      <c r="A8" s="4" t="n">
        <v>6</v>
      </c>
      <c r="B8" s="4" t="n">
        <v>3700</v>
      </c>
      <c r="C8" s="6" t="n">
        <f aca="false">AVERAGE(B4:B7)</f>
        <v>3205</v>
      </c>
      <c r="D8" s="6" t="n">
        <f aca="false">B8-C8</f>
        <v>495</v>
      </c>
      <c r="E8" s="4"/>
      <c r="F8" s="4"/>
      <c r="G8" s="4"/>
      <c r="H8" s="4"/>
      <c r="I8" s="4"/>
      <c r="J8" s="4"/>
      <c r="K8" s="4"/>
      <c r="L8" s="6" t="n">
        <f aca="false">$D$26</f>
        <v>1418.1</v>
      </c>
      <c r="M8" s="6" t="n">
        <f aca="false">L8*-1</f>
        <v>-1418.1</v>
      </c>
      <c r="N8" s="6" t="n">
        <f aca="false">$F$26</f>
        <v>1207.1</v>
      </c>
      <c r="O8" s="6" t="n">
        <f aca="false">N8*-1</f>
        <v>-1207.1</v>
      </c>
      <c r="P8" s="6" t="n">
        <f aca="false">$H$26</f>
        <v>1248.92</v>
      </c>
      <c r="Q8" s="6" t="n">
        <f aca="false">P8*-1</f>
        <v>-1248.92</v>
      </c>
    </row>
    <row r="9" customFormat="false" ht="15" hidden="false" customHeight="false" outlineLevel="0" collapsed="false">
      <c r="A9" s="4" t="n">
        <v>7</v>
      </c>
      <c r="B9" s="4" t="n">
        <v>3100</v>
      </c>
      <c r="C9" s="6" t="n">
        <f aca="false">AVERAGE(B5:B8)</f>
        <v>3455</v>
      </c>
      <c r="D9" s="6" t="n">
        <f aca="false">B9-C9</f>
        <v>-355</v>
      </c>
      <c r="E9" s="6"/>
      <c r="F9" s="6"/>
      <c r="G9" s="4"/>
      <c r="H9" s="4"/>
      <c r="I9" s="4"/>
      <c r="J9" s="4"/>
      <c r="K9" s="4"/>
      <c r="L9" s="6" t="n">
        <f aca="false">$D$26</f>
        <v>1418.1</v>
      </c>
      <c r="M9" s="6" t="n">
        <f aca="false">L9*-1</f>
        <v>-1418.1</v>
      </c>
      <c r="N9" s="6" t="n">
        <f aca="false">$F$26</f>
        <v>1207.1</v>
      </c>
      <c r="O9" s="6" t="n">
        <f aca="false">N9*-1</f>
        <v>-1207.1</v>
      </c>
      <c r="P9" s="6" t="n">
        <f aca="false">$H$26</f>
        <v>1248.92</v>
      </c>
      <c r="Q9" s="6" t="n">
        <f aca="false">P9*-1</f>
        <v>-1248.92</v>
      </c>
    </row>
    <row r="10" customFormat="false" ht="15" hidden="false" customHeight="false" outlineLevel="0" collapsed="false">
      <c r="A10" s="4" t="n">
        <v>8</v>
      </c>
      <c r="B10" s="4" t="n">
        <v>2850</v>
      </c>
      <c r="C10" s="6" t="n">
        <f aca="false">AVERAGE(B6:B9)</f>
        <v>3417.5</v>
      </c>
      <c r="D10" s="6" t="n">
        <f aca="false">B10-C10</f>
        <v>-567.5</v>
      </c>
      <c r="E10" s="6"/>
      <c r="F10" s="6"/>
      <c r="G10" s="4"/>
      <c r="H10" s="4"/>
      <c r="I10" s="4"/>
      <c r="J10" s="4"/>
      <c r="K10" s="4"/>
      <c r="L10" s="6" t="n">
        <f aca="false">$D$26</f>
        <v>1418.1</v>
      </c>
      <c r="M10" s="6" t="n">
        <f aca="false">L10*-1</f>
        <v>-1418.1</v>
      </c>
      <c r="N10" s="6" t="n">
        <f aca="false">$F$26</f>
        <v>1207.1</v>
      </c>
      <c r="O10" s="6" t="n">
        <f aca="false">N10*-1</f>
        <v>-1207.1</v>
      </c>
      <c r="P10" s="6" t="n">
        <f aca="false">$H$26</f>
        <v>1248.92</v>
      </c>
      <c r="Q10" s="6" t="n">
        <f aca="false">P10*-1</f>
        <v>-1248.92</v>
      </c>
    </row>
    <row r="11" customFormat="false" ht="15" hidden="false" customHeight="false" outlineLevel="0" collapsed="false">
      <c r="A11" s="4" t="n">
        <v>9</v>
      </c>
      <c r="B11" s="4" t="n">
        <v>3240</v>
      </c>
      <c r="C11" s="6" t="n">
        <f aca="false">AVERAGE(B7:B10)</f>
        <v>3237.5</v>
      </c>
      <c r="D11" s="6" t="n">
        <f aca="false">B11-C11</f>
        <v>2.5</v>
      </c>
      <c r="E11" s="6" t="n">
        <f aca="false">AVERAGE(B3:B10)</f>
        <v>3196.25</v>
      </c>
      <c r="F11" s="6" t="n">
        <f aca="false">B11-E11</f>
        <v>43.75</v>
      </c>
      <c r="G11" s="4"/>
      <c r="H11" s="4"/>
      <c r="I11" s="4"/>
      <c r="J11" s="4"/>
      <c r="K11" s="4"/>
      <c r="L11" s="6" t="n">
        <f aca="false">$D$26</f>
        <v>1418.1</v>
      </c>
      <c r="M11" s="6" t="n">
        <f aca="false">L11*-1</f>
        <v>-1418.1</v>
      </c>
      <c r="N11" s="6" t="n">
        <f aca="false">$F$26</f>
        <v>1207.1</v>
      </c>
      <c r="O11" s="6" t="n">
        <f aca="false">N11*-1</f>
        <v>-1207.1</v>
      </c>
      <c r="P11" s="6" t="n">
        <f aca="false">$H$26</f>
        <v>1248.92</v>
      </c>
      <c r="Q11" s="6" t="n">
        <f aca="false">P11*-1</f>
        <v>-1248.92</v>
      </c>
    </row>
    <row r="12" customFormat="false" ht="15" hidden="false" customHeight="false" outlineLevel="0" collapsed="false">
      <c r="A12" s="4" t="n">
        <v>10</v>
      </c>
      <c r="B12" s="4" t="n">
        <v>3231</v>
      </c>
      <c r="C12" s="6" t="n">
        <f aca="false">AVERAGE(B8:B11)</f>
        <v>3222.5</v>
      </c>
      <c r="D12" s="6" t="n">
        <f aca="false">B12-C12</f>
        <v>8.5</v>
      </c>
      <c r="E12" s="6" t="n">
        <f aca="false">AVERAGE(B4:B11)</f>
        <v>3213.75</v>
      </c>
      <c r="F12" s="6" t="n">
        <f aca="false">B12-E12</f>
        <v>17.25</v>
      </c>
      <c r="G12" s="4"/>
      <c r="H12" s="4"/>
      <c r="I12" s="4"/>
      <c r="J12" s="4"/>
      <c r="K12" s="4"/>
      <c r="L12" s="6" t="n">
        <f aca="false">$D$26</f>
        <v>1418.1</v>
      </c>
      <c r="M12" s="6" t="n">
        <f aca="false">L12*-1</f>
        <v>-1418.1</v>
      </c>
      <c r="N12" s="6" t="n">
        <f aca="false">$F$26</f>
        <v>1207.1</v>
      </c>
      <c r="O12" s="6" t="n">
        <f aca="false">N12*-1</f>
        <v>-1207.1</v>
      </c>
      <c r="P12" s="6" t="n">
        <f aca="false">$H$26</f>
        <v>1248.92</v>
      </c>
      <c r="Q12" s="6" t="n">
        <f aca="false">P12*-1</f>
        <v>-1248.92</v>
      </c>
    </row>
    <row r="13" customFormat="false" ht="15" hidden="false" customHeight="false" outlineLevel="0" collapsed="false">
      <c r="A13" s="4" t="n">
        <v>11</v>
      </c>
      <c r="B13" s="4" t="n">
        <v>2887</v>
      </c>
      <c r="C13" s="6" t="n">
        <f aca="false">AVERAGE(B9:B12)</f>
        <v>3105.25</v>
      </c>
      <c r="D13" s="6" t="n">
        <f aca="false">B13-C13</f>
        <v>-218.25</v>
      </c>
      <c r="E13" s="6" t="n">
        <f aca="false">AVERAGE(B5:B12)</f>
        <v>3280.125</v>
      </c>
      <c r="F13" s="6" t="n">
        <f aca="false">B13-E13</f>
        <v>-393.125</v>
      </c>
      <c r="G13" s="4" t="n">
        <f aca="false">AVERAGE(B3:B12)</f>
        <v>3204.1</v>
      </c>
      <c r="H13" s="6" t="n">
        <f aca="false">B13-G13</f>
        <v>-317.1</v>
      </c>
      <c r="I13" s="6" t="n">
        <f aca="false">ABS(D13)</f>
        <v>218.25</v>
      </c>
      <c r="J13" s="6" t="n">
        <f aca="false">ABS(F13)</f>
        <v>393.125</v>
      </c>
      <c r="K13" s="6" t="n">
        <f aca="false">ABS(H13)</f>
        <v>317.1</v>
      </c>
      <c r="L13" s="6" t="n">
        <f aca="false">$D$26</f>
        <v>1418.1</v>
      </c>
      <c r="M13" s="6" t="n">
        <f aca="false">L13*-1</f>
        <v>-1418.1</v>
      </c>
      <c r="N13" s="6" t="n">
        <f aca="false">$F$26</f>
        <v>1207.1</v>
      </c>
      <c r="O13" s="6" t="n">
        <f aca="false">N13*-1</f>
        <v>-1207.1</v>
      </c>
      <c r="P13" s="6" t="n">
        <f aca="false">$H$26</f>
        <v>1248.92</v>
      </c>
      <c r="Q13" s="6" t="n">
        <f aca="false">P13*-1</f>
        <v>-1248.92</v>
      </c>
    </row>
    <row r="14" customFormat="false" ht="15" hidden="false" customHeight="false" outlineLevel="0" collapsed="false">
      <c r="A14" s="4" t="n">
        <v>12</v>
      </c>
      <c r="B14" s="4" t="n">
        <v>3600</v>
      </c>
      <c r="C14" s="6" t="n">
        <f aca="false">AVERAGE(B10:B13)</f>
        <v>3052</v>
      </c>
      <c r="D14" s="6" t="n">
        <f aca="false">B14-C14</f>
        <v>548</v>
      </c>
      <c r="E14" s="6" t="n">
        <f aca="false">AVERAGE(B6:B13)</f>
        <v>3234.75</v>
      </c>
      <c r="F14" s="6" t="n">
        <f aca="false">B14-E14</f>
        <v>365.25</v>
      </c>
      <c r="G14" s="4" t="n">
        <f aca="false">AVERAGE(B4:B13)</f>
        <v>3182.8</v>
      </c>
      <c r="H14" s="6" t="n">
        <f aca="false">B14-G14</f>
        <v>417.2</v>
      </c>
      <c r="I14" s="6" t="n">
        <f aca="false">ABS(D14)</f>
        <v>548</v>
      </c>
      <c r="J14" s="6" t="n">
        <f aca="false">ABS(F14)</f>
        <v>365.25</v>
      </c>
      <c r="K14" s="6" t="n">
        <f aca="false">ABS(H14)</f>
        <v>417.2</v>
      </c>
      <c r="L14" s="6" t="n">
        <f aca="false">$D$26</f>
        <v>1418.1</v>
      </c>
      <c r="M14" s="6" t="n">
        <f aca="false">L14*-1</f>
        <v>-1418.1</v>
      </c>
      <c r="N14" s="6" t="n">
        <f aca="false">$F$26</f>
        <v>1207.1</v>
      </c>
      <c r="O14" s="6" t="n">
        <f aca="false">N14*-1</f>
        <v>-1207.1</v>
      </c>
      <c r="P14" s="6" t="n">
        <f aca="false">$H$26</f>
        <v>1248.92</v>
      </c>
      <c r="Q14" s="6" t="n">
        <f aca="false">P14*-1</f>
        <v>-1248.92</v>
      </c>
    </row>
    <row r="15" customFormat="false" ht="15" hidden="false" customHeight="false" outlineLevel="0" collapsed="false">
      <c r="A15" s="4" t="n">
        <v>13</v>
      </c>
      <c r="B15" s="4" t="n">
        <v>3271</v>
      </c>
      <c r="C15" s="6" t="n">
        <f aca="false">AVERAGE(B11:B14)</f>
        <v>3239.5</v>
      </c>
      <c r="D15" s="6" t="n">
        <f aca="false">B15-C15</f>
        <v>31.5</v>
      </c>
      <c r="E15" s="6" t="n">
        <f aca="false">AVERAGE(B7:B14)</f>
        <v>3238.5</v>
      </c>
      <c r="F15" s="6" t="n">
        <f aca="false">B15-E15</f>
        <v>32.5</v>
      </c>
      <c r="G15" s="4" t="n">
        <f aca="false">AVERAGE(B5:B14)</f>
        <v>3272.8</v>
      </c>
      <c r="H15" s="6" t="n">
        <f aca="false">B15-G15</f>
        <v>-1.80000000000018</v>
      </c>
      <c r="I15" s="6" t="n">
        <f aca="false">ABS(D15)</f>
        <v>31.5</v>
      </c>
      <c r="J15" s="6" t="n">
        <f aca="false">ABS(F15)</f>
        <v>32.5</v>
      </c>
      <c r="K15" s="6" t="n">
        <f aca="false">ABS(H15)</f>
        <v>1.80000000000018</v>
      </c>
      <c r="L15" s="6" t="n">
        <f aca="false">$D$26</f>
        <v>1418.1</v>
      </c>
      <c r="M15" s="6" t="n">
        <f aca="false">L15*-1</f>
        <v>-1418.1</v>
      </c>
      <c r="N15" s="6" t="n">
        <f aca="false">$F$26</f>
        <v>1207.1</v>
      </c>
      <c r="O15" s="6" t="n">
        <f aca="false">N15*-1</f>
        <v>-1207.1</v>
      </c>
      <c r="P15" s="6" t="n">
        <f aca="false">$H$26</f>
        <v>1248.92</v>
      </c>
      <c r="Q15" s="6" t="n">
        <f aca="false">P15*-1</f>
        <v>-1248.92</v>
      </c>
    </row>
    <row r="16" customFormat="false" ht="15" hidden="false" customHeight="false" outlineLevel="0" collapsed="false">
      <c r="A16" s="4" t="n">
        <v>14</v>
      </c>
      <c r="B16" s="4" t="n">
        <v>3073</v>
      </c>
      <c r="C16" s="6" t="n">
        <f aca="false">AVERAGE(B12:B15)</f>
        <v>3247.25</v>
      </c>
      <c r="D16" s="6" t="n">
        <f aca="false">B16-C16</f>
        <v>-174.25</v>
      </c>
      <c r="E16" s="6" t="n">
        <f aca="false">AVERAGE(B8:B15)</f>
        <v>3234.875</v>
      </c>
      <c r="F16" s="6" t="n">
        <f aca="false">B16-E16</f>
        <v>-161.875</v>
      </c>
      <c r="G16" s="4" t="n">
        <f aca="false">AVERAGE(B6:B15)</f>
        <v>3274.9</v>
      </c>
      <c r="H16" s="6" t="n">
        <f aca="false">B16-G16</f>
        <v>-201.9</v>
      </c>
      <c r="I16" s="6" t="n">
        <f aca="false">ABS(D16)</f>
        <v>174.25</v>
      </c>
      <c r="J16" s="6" t="n">
        <f aca="false">ABS(F16)</f>
        <v>161.875</v>
      </c>
      <c r="K16" s="6" t="n">
        <f aca="false">ABS(H16)</f>
        <v>201.9</v>
      </c>
      <c r="L16" s="6" t="n">
        <f aca="false">$D$26</f>
        <v>1418.1</v>
      </c>
      <c r="M16" s="6" t="n">
        <f aca="false">L16*-1</f>
        <v>-1418.1</v>
      </c>
      <c r="N16" s="6" t="n">
        <f aca="false">$F$26</f>
        <v>1207.1</v>
      </c>
      <c r="O16" s="6" t="n">
        <f aca="false">N16*-1</f>
        <v>-1207.1</v>
      </c>
      <c r="P16" s="6" t="n">
        <f aca="false">$H$26</f>
        <v>1248.92</v>
      </c>
      <c r="Q16" s="6" t="n">
        <f aca="false">P16*-1</f>
        <v>-1248.92</v>
      </c>
    </row>
    <row r="17" customFormat="false" ht="15" hidden="false" customHeight="false" outlineLevel="0" collapsed="false">
      <c r="A17" s="4" t="n">
        <v>15</v>
      </c>
      <c r="B17" s="4" t="n">
        <v>2600</v>
      </c>
      <c r="C17" s="6" t="n">
        <f aca="false">AVERAGE(B13:B16)</f>
        <v>3207.75</v>
      </c>
      <c r="D17" s="6" t="n">
        <f aca="false">B17-C17</f>
        <v>-607.75</v>
      </c>
      <c r="E17" s="6" t="n">
        <f aca="false">AVERAGE(B9:B16)</f>
        <v>3156.5</v>
      </c>
      <c r="F17" s="6" t="n">
        <f aca="false">B17-E17</f>
        <v>-556.5</v>
      </c>
      <c r="G17" s="4" t="n">
        <f aca="false">AVERAGE(B7:B16)</f>
        <v>3225.2</v>
      </c>
      <c r="H17" s="6" t="n">
        <f aca="false">B17-G17</f>
        <v>-625.2</v>
      </c>
      <c r="I17" s="6" t="n">
        <f aca="false">ABS(D17)</f>
        <v>607.75</v>
      </c>
      <c r="J17" s="6" t="n">
        <f aca="false">ABS(F17)</f>
        <v>556.5</v>
      </c>
      <c r="K17" s="6" t="n">
        <f aca="false">ABS(H17)</f>
        <v>625.2</v>
      </c>
      <c r="L17" s="6" t="n">
        <f aca="false">$D$26</f>
        <v>1418.1</v>
      </c>
      <c r="M17" s="6" t="n">
        <f aca="false">L17*-1</f>
        <v>-1418.1</v>
      </c>
      <c r="N17" s="6" t="n">
        <f aca="false">$F$26</f>
        <v>1207.1</v>
      </c>
      <c r="O17" s="6" t="n">
        <f aca="false">N17*-1</f>
        <v>-1207.1</v>
      </c>
      <c r="P17" s="6" t="n">
        <f aca="false">$H$26</f>
        <v>1248.92</v>
      </c>
      <c r="Q17" s="6" t="n">
        <f aca="false">P17*-1</f>
        <v>-1248.92</v>
      </c>
    </row>
    <row r="18" customFormat="false" ht="15" hidden="false" customHeight="false" outlineLevel="0" collapsed="false">
      <c r="A18" s="4" t="n">
        <v>16</v>
      </c>
      <c r="B18" s="4" t="n">
        <v>2975</v>
      </c>
      <c r="C18" s="6" t="n">
        <f aca="false">AVERAGE(B14:B17)</f>
        <v>3136</v>
      </c>
      <c r="D18" s="6" t="n">
        <f aca="false">B18-C18</f>
        <v>-161</v>
      </c>
      <c r="E18" s="6" t="n">
        <f aca="false">AVERAGE(B10:B17)</f>
        <v>3094</v>
      </c>
      <c r="F18" s="6" t="n">
        <f aca="false">B18-E18</f>
        <v>-119</v>
      </c>
      <c r="G18" s="4" t="n">
        <f aca="false">AVERAGE(B8:B17)</f>
        <v>3155.2</v>
      </c>
      <c r="H18" s="6" t="n">
        <f aca="false">B18-G18</f>
        <v>-180.2</v>
      </c>
      <c r="I18" s="6" t="n">
        <f aca="false">ABS(D18)</f>
        <v>161</v>
      </c>
      <c r="J18" s="6" t="n">
        <f aca="false">ABS(F18)</f>
        <v>119</v>
      </c>
      <c r="K18" s="6" t="n">
        <f aca="false">ABS(H18)</f>
        <v>180.2</v>
      </c>
      <c r="L18" s="6" t="n">
        <f aca="false">$D$26</f>
        <v>1418.1</v>
      </c>
      <c r="M18" s="6" t="n">
        <f aca="false">L18*-1</f>
        <v>-1418.1</v>
      </c>
      <c r="N18" s="6" t="n">
        <f aca="false">$F$26</f>
        <v>1207.1</v>
      </c>
      <c r="O18" s="6" t="n">
        <f aca="false">N18*-1</f>
        <v>-1207.1</v>
      </c>
      <c r="P18" s="6" t="n">
        <f aca="false">$H$26</f>
        <v>1248.92</v>
      </c>
      <c r="Q18" s="6" t="n">
        <f aca="false">P18*-1</f>
        <v>-1248.92</v>
      </c>
    </row>
    <row r="19" customFormat="false" ht="15" hidden="false" customHeight="false" outlineLevel="0" collapsed="false">
      <c r="A19" s="4" t="n">
        <v>17</v>
      </c>
      <c r="B19" s="4" t="n">
        <v>3196</v>
      </c>
      <c r="C19" s="6" t="n">
        <f aca="false">AVERAGE(B15:B18)</f>
        <v>2979.75</v>
      </c>
      <c r="D19" s="6" t="n">
        <f aca="false">B19-C19</f>
        <v>216.25</v>
      </c>
      <c r="E19" s="6" t="n">
        <f aca="false">AVERAGE(B11:B18)</f>
        <v>3109.625</v>
      </c>
      <c r="F19" s="6" t="n">
        <f aca="false">B19-E19</f>
        <v>86.375</v>
      </c>
      <c r="G19" s="4" t="n">
        <f aca="false">AVERAGE(B9:B18)</f>
        <v>3082.7</v>
      </c>
      <c r="H19" s="6" t="n">
        <f aca="false">B19-G19</f>
        <v>113.3</v>
      </c>
      <c r="I19" s="6" t="n">
        <f aca="false">ABS(D19)</f>
        <v>216.25</v>
      </c>
      <c r="J19" s="6" t="n">
        <f aca="false">ABS(F19)</f>
        <v>86.375</v>
      </c>
      <c r="K19" s="6" t="n">
        <f aca="false">ABS(H19)</f>
        <v>113.3</v>
      </c>
      <c r="L19" s="6" t="n">
        <f aca="false">$D$26</f>
        <v>1418.1</v>
      </c>
      <c r="M19" s="6" t="n">
        <f aca="false">L19*-1</f>
        <v>-1418.1</v>
      </c>
      <c r="N19" s="6" t="n">
        <f aca="false">$F$26</f>
        <v>1207.1</v>
      </c>
      <c r="O19" s="6" t="n">
        <f aca="false">N19*-1</f>
        <v>-1207.1</v>
      </c>
      <c r="P19" s="6" t="n">
        <f aca="false">$H$26</f>
        <v>1248.92</v>
      </c>
      <c r="Q19" s="6" t="n">
        <f aca="false">P19*-1</f>
        <v>-1248.92</v>
      </c>
    </row>
    <row r="20" customFormat="false" ht="15" hidden="false" customHeight="false" outlineLevel="0" collapsed="false">
      <c r="A20" s="4" t="n">
        <v>18</v>
      </c>
      <c r="B20" s="4" t="n">
        <v>3824</v>
      </c>
      <c r="C20" s="6" t="n">
        <f aca="false">AVERAGE(B16:B19)</f>
        <v>2961</v>
      </c>
      <c r="D20" s="6" t="n">
        <f aca="false">B20-C20</f>
        <v>863</v>
      </c>
      <c r="E20" s="6" t="n">
        <f aca="false">AVERAGE(B12:B19)</f>
        <v>3104.125</v>
      </c>
      <c r="F20" s="6" t="n">
        <f aca="false">B20-E20</f>
        <v>719.875</v>
      </c>
      <c r="G20" s="4" t="n">
        <f aca="false">AVERAGE(B10:B19)</f>
        <v>3092.3</v>
      </c>
      <c r="H20" s="6" t="n">
        <f aca="false">B20-G20</f>
        <v>731.7</v>
      </c>
      <c r="I20" s="6" t="n">
        <f aca="false">ABS(D20)</f>
        <v>863</v>
      </c>
      <c r="J20" s="6" t="n">
        <f aca="false">ABS(F20)</f>
        <v>719.875</v>
      </c>
      <c r="K20" s="6" t="n">
        <f aca="false">ABS(H20)</f>
        <v>731.7</v>
      </c>
      <c r="L20" s="6" t="n">
        <f aca="false">$D$26</f>
        <v>1418.1</v>
      </c>
      <c r="M20" s="6" t="n">
        <f aca="false">L20*-1</f>
        <v>-1418.1</v>
      </c>
      <c r="N20" s="6" t="n">
        <f aca="false">$F$26</f>
        <v>1207.1</v>
      </c>
      <c r="O20" s="6" t="n">
        <f aca="false">N20*-1</f>
        <v>-1207.1</v>
      </c>
      <c r="P20" s="6" t="n">
        <f aca="false">$H$26</f>
        <v>1248.92</v>
      </c>
      <c r="Q20" s="6" t="n">
        <f aca="false">P20*-1</f>
        <v>-1248.92</v>
      </c>
    </row>
    <row r="21" customFormat="false" ht="15" hidden="false" customHeight="false" outlineLevel="0" collapsed="false">
      <c r="A21" s="4" t="n">
        <v>19</v>
      </c>
      <c r="B21" s="4" t="n">
        <v>3449</v>
      </c>
      <c r="C21" s="6" t="n">
        <f aca="false">AVERAGE(B17:B20)</f>
        <v>3148.75</v>
      </c>
      <c r="D21" s="6" t="n">
        <f aca="false">B21-C21</f>
        <v>300.25</v>
      </c>
      <c r="E21" s="6" t="n">
        <f aca="false">AVERAGE(B13:B20)</f>
        <v>3178.25</v>
      </c>
      <c r="F21" s="6" t="n">
        <f aca="false">B21-E21</f>
        <v>270.75</v>
      </c>
      <c r="G21" s="4" t="n">
        <f aca="false">AVERAGE(B11:B20)</f>
        <v>3189.7</v>
      </c>
      <c r="H21" s="6" t="n">
        <f aca="false">B21-G21</f>
        <v>259.3</v>
      </c>
      <c r="I21" s="6" t="n">
        <f aca="false">ABS(D21)</f>
        <v>300.25</v>
      </c>
      <c r="J21" s="6" t="n">
        <f aca="false">ABS(F21)</f>
        <v>270.75</v>
      </c>
      <c r="K21" s="6" t="n">
        <f aca="false">ABS(H21)</f>
        <v>259.3</v>
      </c>
      <c r="L21" s="6" t="n">
        <f aca="false">$D$26</f>
        <v>1418.1</v>
      </c>
      <c r="M21" s="6" t="n">
        <f aca="false">L21*-1</f>
        <v>-1418.1</v>
      </c>
      <c r="N21" s="6" t="n">
        <f aca="false">$F$26</f>
        <v>1207.1</v>
      </c>
      <c r="O21" s="6" t="n">
        <f aca="false">N21*-1</f>
        <v>-1207.1</v>
      </c>
      <c r="P21" s="6" t="n">
        <f aca="false">$H$26</f>
        <v>1248.92</v>
      </c>
      <c r="Q21" s="6" t="n">
        <f aca="false">P21*-1</f>
        <v>-1248.92</v>
      </c>
    </row>
    <row r="22" customFormat="false" ht="15" hidden="false" customHeight="false" outlineLevel="0" collapsed="false">
      <c r="A22" s="4" t="n">
        <v>20</v>
      </c>
      <c r="B22" s="4" t="n">
        <v>2936</v>
      </c>
      <c r="C22" s="6" t="n">
        <f aca="false">AVERAGE(B18:B21)</f>
        <v>3361</v>
      </c>
      <c r="D22" s="6" t="n">
        <f aca="false">B22-C22</f>
        <v>-425</v>
      </c>
      <c r="E22" s="6" t="n">
        <f aca="false">AVERAGE(B14:B21)</f>
        <v>3248.5</v>
      </c>
      <c r="F22" s="6" t="n">
        <f aca="false">B22-E22</f>
        <v>-312.5</v>
      </c>
      <c r="G22" s="4" t="n">
        <f aca="false">AVERAGE(B12:B21)</f>
        <v>3210.6</v>
      </c>
      <c r="H22" s="6" t="n">
        <f aca="false">B22-G22</f>
        <v>-274.6</v>
      </c>
      <c r="I22" s="6" t="n">
        <f aca="false">ABS(D22)</f>
        <v>425</v>
      </c>
      <c r="J22" s="6" t="n">
        <f aca="false">ABS(F22)</f>
        <v>312.5</v>
      </c>
      <c r="K22" s="6" t="n">
        <f aca="false">ABS(H22)</f>
        <v>274.6</v>
      </c>
      <c r="L22" s="6" t="n">
        <f aca="false">$D$26</f>
        <v>1418.1</v>
      </c>
      <c r="M22" s="6" t="n">
        <f aca="false">L22*-1</f>
        <v>-1418.1</v>
      </c>
      <c r="N22" s="6" t="n">
        <f aca="false">$F$26</f>
        <v>1207.1</v>
      </c>
      <c r="O22" s="6" t="n">
        <f aca="false">N22*-1</f>
        <v>-1207.1</v>
      </c>
      <c r="P22" s="6" t="n">
        <f aca="false">$H$26</f>
        <v>1248.92</v>
      </c>
      <c r="Q22" s="6" t="n">
        <f aca="false">P22*-1</f>
        <v>-1248.92</v>
      </c>
    </row>
    <row r="23" customFormat="false" ht="15" hidden="false" customHeight="false" outlineLevel="0" collapsed="false">
      <c r="A23" s="4" t="n">
        <v>21</v>
      </c>
      <c r="B23" s="4"/>
      <c r="C23" s="6" t="n">
        <f aca="false">AVERAGE(B19:B22)</f>
        <v>3351.25</v>
      </c>
      <c r="D23" s="6"/>
      <c r="E23" s="6" t="n">
        <f aca="false">AVERAGE(B15:B22)</f>
        <v>3165.5</v>
      </c>
      <c r="F23" s="6"/>
      <c r="G23" s="4" t="n">
        <f aca="false">AVERAGE(B13:B22)</f>
        <v>3181.1</v>
      </c>
      <c r="H23" s="6"/>
      <c r="I23" s="6"/>
      <c r="J23" s="6"/>
      <c r="K23" s="6"/>
      <c r="L23" s="6" t="n">
        <f aca="false">$D$26</f>
        <v>1418.1</v>
      </c>
      <c r="M23" s="6" t="n">
        <f aca="false">L23*-1</f>
        <v>-1418.1</v>
      </c>
      <c r="N23" s="6" t="n">
        <f aca="false">$F$26</f>
        <v>1207.1</v>
      </c>
      <c r="O23" s="6" t="n">
        <f aca="false">N23*-1</f>
        <v>-1207.1</v>
      </c>
      <c r="P23" s="6" t="n">
        <f aca="false">$H$26</f>
        <v>1248.92</v>
      </c>
      <c r="Q23" s="6" t="n">
        <f aca="false">P23*-1</f>
        <v>-1248.92</v>
      </c>
    </row>
    <row r="24" customFormat="false" ht="15" hidden="false" customHeight="false" outlineLevel="0" collapsed="false">
      <c r="A24" s="3" t="s">
        <v>103</v>
      </c>
      <c r="B24" s="3"/>
      <c r="C24" s="3"/>
      <c r="D24" s="6" t="n">
        <f aca="false">SUM(D13:D22)</f>
        <v>372.75</v>
      </c>
      <c r="E24" s="4"/>
      <c r="F24" s="6" t="n">
        <f aca="false">SUM(F13:F22)</f>
        <v>-68.25</v>
      </c>
      <c r="G24" s="4"/>
      <c r="H24" s="6" t="n">
        <f aca="false">SUM(H13:H22)</f>
        <v>-79.2999999999997</v>
      </c>
      <c r="I24" s="4"/>
      <c r="J24" s="4"/>
      <c r="K24" s="4"/>
      <c r="L24" s="6"/>
      <c r="M24" s="6"/>
      <c r="N24" s="6"/>
      <c r="O24" s="6"/>
      <c r="P24" s="6"/>
      <c r="Q24" s="6"/>
    </row>
    <row r="25" customFormat="false" ht="15" hidden="false" customHeight="false" outlineLevel="0" collapsed="false">
      <c r="A25" s="3" t="s">
        <v>104</v>
      </c>
      <c r="B25" s="3"/>
      <c r="C25" s="3"/>
      <c r="D25" s="6" t="n">
        <f aca="false">AVERAGE(I13:I22)</f>
        <v>354.525</v>
      </c>
      <c r="E25" s="6"/>
      <c r="F25" s="6" t="n">
        <f aca="false">AVERAGE(J13:J22)</f>
        <v>301.775</v>
      </c>
      <c r="G25" s="6"/>
      <c r="H25" s="6" t="n">
        <f aca="false">AVERAGE(K13:K22)</f>
        <v>312.23</v>
      </c>
      <c r="I25" s="4"/>
      <c r="J25" s="4"/>
      <c r="K25" s="4"/>
      <c r="L25" s="6"/>
      <c r="M25" s="6"/>
      <c r="N25" s="6"/>
      <c r="O25" s="6"/>
      <c r="P25" s="6"/>
      <c r="Q25" s="6"/>
    </row>
    <row r="26" customFormat="false" ht="15" hidden="false" customHeight="false" outlineLevel="0" collapsed="false">
      <c r="A26" s="3" t="s">
        <v>105</v>
      </c>
      <c r="B26" s="3"/>
      <c r="C26" s="3"/>
      <c r="D26" s="6" t="n">
        <f aca="false">D25*4</f>
        <v>1418.1</v>
      </c>
      <c r="E26" s="6"/>
      <c r="F26" s="6" t="n">
        <f aca="false">F25*4</f>
        <v>1207.1</v>
      </c>
      <c r="G26" s="6"/>
      <c r="H26" s="6" t="n">
        <f aca="false">H25*4</f>
        <v>1248.92</v>
      </c>
      <c r="I26" s="4"/>
      <c r="J26" s="4"/>
      <c r="K26" s="4"/>
      <c r="L26" s="6"/>
      <c r="M26" s="6"/>
      <c r="N26" s="6"/>
      <c r="O26" s="6"/>
      <c r="P26" s="6"/>
      <c r="Q26" s="6"/>
    </row>
    <row r="27" customFormat="false" ht="15" hidden="false" customHeight="false" outlineLevel="0" collapsed="false">
      <c r="D27" s="2"/>
      <c r="E27" s="2"/>
      <c r="F27" s="2"/>
    </row>
  </sheetData>
  <mergeCells count="7">
    <mergeCell ref="A1:K1"/>
    <mergeCell ref="L1:M1"/>
    <mergeCell ref="N1:O1"/>
    <mergeCell ref="P1:Q1"/>
    <mergeCell ref="A24:C24"/>
    <mergeCell ref="A25:C25"/>
    <mergeCell ref="A26:C2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7"/>
  <sheetViews>
    <sheetView showFormulas="false" showGridLines="true" showRowColHeaders="true" showZeros="true" rightToLeft="false" tabSelected="false" showOutlineSymbols="true" defaultGridColor="true" view="normal" topLeftCell="X1" colorId="64" zoomScale="85" zoomScaleNormal="85" zoomScalePageLayoutView="100" workbookViewId="0">
      <selection pane="topLeft" activeCell="AH29" activeCellId="0" sqref="AH29"/>
    </sheetView>
  </sheetViews>
  <sheetFormatPr defaultColWidth="8.6796875" defaultRowHeight="15" zeroHeight="false" outlineLevelRow="0" outlineLevelCol="0"/>
  <cols>
    <col collapsed="false" customWidth="true" hidden="false" outlineLevel="0" max="17" min="17" style="1" width="12"/>
  </cols>
  <sheetData>
    <row r="1" customFormat="false" ht="15" hidden="false" customHeight="false" outlineLevel="0" collapsed="false">
      <c r="A1" s="47" t="s">
        <v>106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3" t="s">
        <v>107</v>
      </c>
      <c r="M1" s="3"/>
      <c r="N1" s="3" t="s">
        <v>108</v>
      </c>
      <c r="O1" s="3"/>
      <c r="P1" s="3" t="s">
        <v>109</v>
      </c>
      <c r="Q1" s="3"/>
      <c r="R1" s="4" t="s">
        <v>48</v>
      </c>
      <c r="S1" s="4" t="s">
        <v>49</v>
      </c>
      <c r="T1" s="4" t="s">
        <v>110</v>
      </c>
      <c r="AE1" s="3" t="s">
        <v>111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107</v>
      </c>
      <c r="AQ1" s="3"/>
      <c r="AR1" s="3" t="s">
        <v>108</v>
      </c>
      <c r="AS1" s="3"/>
      <c r="AT1" s="3" t="s">
        <v>109</v>
      </c>
      <c r="AU1" s="3"/>
      <c r="AV1" s="4" t="s">
        <v>48</v>
      </c>
      <c r="AW1" s="4" t="s">
        <v>49</v>
      </c>
      <c r="AX1" s="4" t="s">
        <v>110</v>
      </c>
    </row>
    <row r="2" customFormat="false" ht="15" hidden="false" customHeight="false" outlineLevel="0" collapsed="false">
      <c r="A2" s="4" t="s">
        <v>1</v>
      </c>
      <c r="B2" s="4" t="s">
        <v>2</v>
      </c>
      <c r="C2" s="4" t="s">
        <v>107</v>
      </c>
      <c r="D2" s="4" t="s">
        <v>4</v>
      </c>
      <c r="E2" s="4" t="s">
        <v>108</v>
      </c>
      <c r="F2" s="4" t="s">
        <v>4</v>
      </c>
      <c r="G2" s="4" t="s">
        <v>109</v>
      </c>
      <c r="H2" s="4" t="s">
        <v>4</v>
      </c>
      <c r="I2" s="4" t="s">
        <v>98</v>
      </c>
      <c r="J2" s="4" t="s">
        <v>99</v>
      </c>
      <c r="K2" s="4" t="s">
        <v>100</v>
      </c>
      <c r="L2" s="4" t="s">
        <v>101</v>
      </c>
      <c r="M2" s="4" t="s">
        <v>102</v>
      </c>
      <c r="N2" s="4" t="s">
        <v>101</v>
      </c>
      <c r="O2" s="4" t="s">
        <v>102</v>
      </c>
      <c r="P2" s="4" t="s">
        <v>101</v>
      </c>
      <c r="Q2" s="4" t="s">
        <v>102</v>
      </c>
      <c r="R2" s="4" t="n">
        <v>0.2</v>
      </c>
      <c r="S2" s="4" t="n">
        <v>0.6</v>
      </c>
      <c r="T2" s="4" t="n">
        <v>0.9</v>
      </c>
      <c r="AE2" s="4" t="s">
        <v>1</v>
      </c>
      <c r="AF2" s="4" t="s">
        <v>2</v>
      </c>
      <c r="AG2" s="4" t="s">
        <v>107</v>
      </c>
      <c r="AH2" s="4" t="s">
        <v>4</v>
      </c>
      <c r="AI2" s="4" t="s">
        <v>108</v>
      </c>
      <c r="AJ2" s="4" t="s">
        <v>4</v>
      </c>
      <c r="AK2" s="4" t="s">
        <v>109</v>
      </c>
      <c r="AL2" s="4" t="s">
        <v>4</v>
      </c>
      <c r="AM2" s="4" t="s">
        <v>98</v>
      </c>
      <c r="AN2" s="4" t="s">
        <v>99</v>
      </c>
      <c r="AO2" s="4" t="s">
        <v>100</v>
      </c>
      <c r="AP2" s="4" t="s">
        <v>101</v>
      </c>
      <c r="AQ2" s="4" t="s">
        <v>102</v>
      </c>
      <c r="AR2" s="4" t="s">
        <v>101</v>
      </c>
      <c r="AS2" s="4" t="s">
        <v>102</v>
      </c>
      <c r="AT2" s="4" t="s">
        <v>101</v>
      </c>
      <c r="AU2" s="4" t="s">
        <v>102</v>
      </c>
      <c r="AV2" s="4" t="n">
        <v>0.2</v>
      </c>
      <c r="AW2" s="4" t="n">
        <v>0.6</v>
      </c>
      <c r="AX2" s="4" t="n">
        <v>0.9</v>
      </c>
    </row>
    <row r="3" customFormat="false" ht="15" hidden="false" customHeight="false" outlineLevel="0" collapsed="false">
      <c r="A3" s="4" t="n">
        <v>1</v>
      </c>
      <c r="B3" s="4" t="n">
        <v>3100</v>
      </c>
      <c r="C3" s="4"/>
      <c r="D3" s="4"/>
      <c r="E3" s="4"/>
      <c r="F3" s="4"/>
      <c r="G3" s="4"/>
      <c r="H3" s="4"/>
      <c r="I3" s="4"/>
      <c r="J3" s="4"/>
      <c r="K3" s="4"/>
      <c r="L3" s="6" t="n">
        <f aca="false">$D$26</f>
        <v>1179.40639536188</v>
      </c>
      <c r="M3" s="6" t="n">
        <f aca="false">L3*-1</f>
        <v>-1179.40639536188</v>
      </c>
      <c r="N3" s="6" t="n">
        <f aca="false">$F$26</f>
        <v>1364.72726967098</v>
      </c>
      <c r="O3" s="6" t="n">
        <f aca="false">N3*-1</f>
        <v>-1364.72726967098</v>
      </c>
      <c r="P3" s="6" t="n">
        <f aca="false">$H$26</f>
        <v>1522.58689463587</v>
      </c>
      <c r="Q3" s="6" t="n">
        <f aca="false">P3*-1</f>
        <v>-1522.58689463587</v>
      </c>
      <c r="AE3" s="4" t="n">
        <v>1</v>
      </c>
      <c r="AF3" s="4" t="n">
        <v>3100</v>
      </c>
      <c r="AG3" s="4"/>
      <c r="AH3" s="4"/>
      <c r="AI3" s="4"/>
      <c r="AJ3" s="4"/>
      <c r="AK3" s="4"/>
      <c r="AL3" s="4"/>
      <c r="AM3" s="4"/>
      <c r="AN3" s="4"/>
      <c r="AO3" s="4"/>
      <c r="AP3" s="6" t="n">
        <f aca="false">$AH$26</f>
        <v>1247.68843278758</v>
      </c>
      <c r="AQ3" s="6" t="n">
        <f aca="false">AP3*-1</f>
        <v>-1247.68843278758</v>
      </c>
      <c r="AR3" s="6" t="n">
        <f aca="false">$AJ$26</f>
        <v>1435.71079797486</v>
      </c>
      <c r="AS3" s="6" t="n">
        <f aca="false">AR3*-1</f>
        <v>-1435.71079797486</v>
      </c>
      <c r="AT3" s="6" t="n">
        <f aca="false">$AL$26</f>
        <v>1634.72058740815</v>
      </c>
      <c r="AU3" s="6" t="n">
        <f aca="false">AT3*-1</f>
        <v>-1634.72058740815</v>
      </c>
    </row>
    <row r="4" customFormat="false" ht="15" hidden="false" customHeight="false" outlineLevel="0" collapsed="false">
      <c r="A4" s="4" t="n">
        <v>2</v>
      </c>
      <c r="B4" s="4" t="n">
        <v>2700</v>
      </c>
      <c r="C4" s="4" t="n">
        <f aca="false">B3</f>
        <v>3100</v>
      </c>
      <c r="D4" s="6" t="n">
        <f aca="false">B4-C4</f>
        <v>-400</v>
      </c>
      <c r="E4" s="4" t="n">
        <f aca="false">B3</f>
        <v>3100</v>
      </c>
      <c r="F4" s="6" t="n">
        <f aca="false">B4-E4</f>
        <v>-400</v>
      </c>
      <c r="G4" s="4" t="n">
        <f aca="false">B3</f>
        <v>3100</v>
      </c>
      <c r="H4" s="6" t="n">
        <f aca="false">B4-G4</f>
        <v>-400</v>
      </c>
      <c r="I4" s="6" t="n">
        <f aca="false">ABS(D4)</f>
        <v>400</v>
      </c>
      <c r="J4" s="6" t="n">
        <f aca="false">ABS(F4)</f>
        <v>400</v>
      </c>
      <c r="K4" s="6" t="n">
        <f aca="false">ABS(H4)</f>
        <v>400</v>
      </c>
      <c r="L4" s="6" t="n">
        <f aca="false">$D$26</f>
        <v>1179.40639536188</v>
      </c>
      <c r="M4" s="6" t="n">
        <f aca="false">L4*-1</f>
        <v>-1179.40639536188</v>
      </c>
      <c r="N4" s="6" t="n">
        <f aca="false">$F$26</f>
        <v>1364.72726967098</v>
      </c>
      <c r="O4" s="6" t="n">
        <f aca="false">N4*-1</f>
        <v>-1364.72726967098</v>
      </c>
      <c r="P4" s="6" t="n">
        <f aca="false">$H$26</f>
        <v>1522.58689463587</v>
      </c>
      <c r="Q4" s="6" t="n">
        <f aca="false">P4*-1</f>
        <v>-1522.58689463587</v>
      </c>
      <c r="AE4" s="4" t="n">
        <v>2</v>
      </c>
      <c r="AF4" s="4" t="n">
        <v>2700</v>
      </c>
      <c r="AG4" s="4" t="n">
        <f aca="false">AF3</f>
        <v>3100</v>
      </c>
      <c r="AH4" s="6" t="n">
        <f aca="false">AF4-AG4</f>
        <v>-400</v>
      </c>
      <c r="AI4" s="4" t="n">
        <f aca="false">AF3</f>
        <v>3100</v>
      </c>
      <c r="AJ4" s="6" t="n">
        <f aca="false">AF4-AI4</f>
        <v>-400</v>
      </c>
      <c r="AK4" s="4" t="n">
        <f aca="false">AF3</f>
        <v>3100</v>
      </c>
      <c r="AL4" s="6" t="n">
        <f aca="false">AF4-AK4</f>
        <v>-400</v>
      </c>
      <c r="AM4" s="6" t="n">
        <f aca="false">ABS(AH4)</f>
        <v>400</v>
      </c>
      <c r="AN4" s="6" t="n">
        <f aca="false">ABS(AJ4)</f>
        <v>400</v>
      </c>
      <c r="AO4" s="6" t="n">
        <f aca="false">ABS(AL4)</f>
        <v>400</v>
      </c>
      <c r="AP4" s="6" t="n">
        <f aca="false">$D$26</f>
        <v>1179.40639536188</v>
      </c>
      <c r="AQ4" s="6" t="n">
        <f aca="false">AP4*-1</f>
        <v>-1179.40639536188</v>
      </c>
      <c r="AR4" s="6" t="n">
        <f aca="false">$F$26</f>
        <v>1364.72726967098</v>
      </c>
      <c r="AS4" s="6" t="n">
        <f aca="false">AR4*-1</f>
        <v>-1364.72726967098</v>
      </c>
      <c r="AT4" s="6" t="n">
        <f aca="false">$H$26</f>
        <v>1522.58689463587</v>
      </c>
      <c r="AU4" s="6" t="n">
        <f aca="false">AT4*-1</f>
        <v>-1522.58689463587</v>
      </c>
    </row>
    <row r="5" customFormat="false" ht="15" hidden="false" customHeight="false" outlineLevel="0" collapsed="false">
      <c r="A5" s="4" t="n">
        <v>3</v>
      </c>
      <c r="B5" s="4" t="n">
        <v>3250</v>
      </c>
      <c r="C5" s="6" t="n">
        <f aca="false">C4+$R$2*(B4-C4)</f>
        <v>3020</v>
      </c>
      <c r="D5" s="6" t="n">
        <f aca="false">B5-C5</f>
        <v>230</v>
      </c>
      <c r="E5" s="6" t="n">
        <f aca="false">E4+$S$2*(B4-E4)</f>
        <v>2860</v>
      </c>
      <c r="F5" s="6" t="n">
        <f aca="false">B5-E5</f>
        <v>390</v>
      </c>
      <c r="G5" s="6" t="n">
        <f aca="false">G4+$T$2*(B4-G4)</f>
        <v>2740</v>
      </c>
      <c r="H5" s="6" t="n">
        <f aca="false">B5-G5</f>
        <v>510</v>
      </c>
      <c r="I5" s="6" t="n">
        <f aca="false">ABS(D5)</f>
        <v>230</v>
      </c>
      <c r="J5" s="6" t="n">
        <f aca="false">ABS(F5)</f>
        <v>390</v>
      </c>
      <c r="K5" s="6" t="n">
        <f aca="false">ABS(H5)</f>
        <v>510</v>
      </c>
      <c r="L5" s="6" t="n">
        <f aca="false">$D$26</f>
        <v>1179.40639536188</v>
      </c>
      <c r="M5" s="6" t="n">
        <f aca="false">L5*-1</f>
        <v>-1179.40639536188</v>
      </c>
      <c r="N5" s="6" t="n">
        <f aca="false">$F$26</f>
        <v>1364.72726967098</v>
      </c>
      <c r="O5" s="6" t="n">
        <f aca="false">N5*-1</f>
        <v>-1364.72726967098</v>
      </c>
      <c r="P5" s="6" t="n">
        <f aca="false">$H$26</f>
        <v>1522.58689463587</v>
      </c>
      <c r="Q5" s="6" t="n">
        <f aca="false">P5*-1</f>
        <v>-1522.58689463587</v>
      </c>
      <c r="AE5" s="4" t="n">
        <v>3</v>
      </c>
      <c r="AF5" s="4" t="n">
        <v>3250</v>
      </c>
      <c r="AG5" s="6" t="n">
        <f aca="false">AG4+$R$2*(AF4-AG4)</f>
        <v>3020</v>
      </c>
      <c r="AH5" s="6" t="n">
        <f aca="false">AF5-AG5</f>
        <v>230</v>
      </c>
      <c r="AI5" s="6" t="n">
        <f aca="false">AI4+$S$2*(AF4-AI4)</f>
        <v>2860</v>
      </c>
      <c r="AJ5" s="6" t="n">
        <f aca="false">AF5-AI5</f>
        <v>390</v>
      </c>
      <c r="AK5" s="6" t="n">
        <f aca="false">AK4+$T$2*(AF4-AK4)</f>
        <v>2740</v>
      </c>
      <c r="AL5" s="6" t="n">
        <f aca="false">AF5-AK5</f>
        <v>510</v>
      </c>
      <c r="AM5" s="6" t="n">
        <f aca="false">ABS(AH5)</f>
        <v>230</v>
      </c>
      <c r="AN5" s="6" t="n">
        <f aca="false">ABS(AJ5)</f>
        <v>390</v>
      </c>
      <c r="AO5" s="6" t="n">
        <f aca="false">ABS(AL5)</f>
        <v>510</v>
      </c>
      <c r="AP5" s="6" t="n">
        <f aca="false">$D$26</f>
        <v>1179.40639536188</v>
      </c>
      <c r="AQ5" s="6" t="n">
        <f aca="false">AP5*-1</f>
        <v>-1179.40639536188</v>
      </c>
      <c r="AR5" s="6" t="n">
        <f aca="false">$F$26</f>
        <v>1364.72726967098</v>
      </c>
      <c r="AS5" s="6" t="n">
        <f aca="false">AR5*-1</f>
        <v>-1364.72726967098</v>
      </c>
      <c r="AT5" s="6" t="n">
        <f aca="false">$H$26</f>
        <v>1522.58689463587</v>
      </c>
      <c r="AU5" s="6" t="n">
        <f aca="false">AT5*-1</f>
        <v>-1522.58689463587</v>
      </c>
    </row>
    <row r="6" customFormat="false" ht="15" hidden="false" customHeight="false" outlineLevel="0" collapsed="false">
      <c r="A6" s="4" t="n">
        <v>4</v>
      </c>
      <c r="B6" s="4" t="n">
        <v>3570</v>
      </c>
      <c r="C6" s="6" t="n">
        <f aca="false">C5+$R$2*(B5-C5)</f>
        <v>3066</v>
      </c>
      <c r="D6" s="6" t="n">
        <f aca="false">B6-C6</f>
        <v>504</v>
      </c>
      <c r="E6" s="6" t="n">
        <f aca="false">E5+$S$2*(B5-E5)</f>
        <v>3094</v>
      </c>
      <c r="F6" s="6" t="n">
        <f aca="false">B6-E6</f>
        <v>476</v>
      </c>
      <c r="G6" s="6" t="n">
        <f aca="false">G5+$T$2*(B5-G5)</f>
        <v>3199</v>
      </c>
      <c r="H6" s="6" t="n">
        <f aca="false">B6-G6</f>
        <v>371</v>
      </c>
      <c r="I6" s="6" t="n">
        <f aca="false">ABS(D6)</f>
        <v>504</v>
      </c>
      <c r="J6" s="6" t="n">
        <f aca="false">ABS(F6)</f>
        <v>476</v>
      </c>
      <c r="K6" s="6" t="n">
        <f aca="false">ABS(H6)</f>
        <v>371</v>
      </c>
      <c r="L6" s="6" t="n">
        <f aca="false">$D$26</f>
        <v>1179.40639536188</v>
      </c>
      <c r="M6" s="6" t="n">
        <f aca="false">L6*-1</f>
        <v>-1179.40639536188</v>
      </c>
      <c r="N6" s="6" t="n">
        <f aca="false">$F$26</f>
        <v>1364.72726967098</v>
      </c>
      <c r="O6" s="6" t="n">
        <f aca="false">N6*-1</f>
        <v>-1364.72726967098</v>
      </c>
      <c r="P6" s="6" t="n">
        <f aca="false">$H$26</f>
        <v>1522.58689463587</v>
      </c>
      <c r="Q6" s="6" t="n">
        <f aca="false">P6*-1</f>
        <v>-1522.58689463587</v>
      </c>
      <c r="AE6" s="4" t="n">
        <v>4</v>
      </c>
      <c r="AF6" s="4" t="n">
        <v>3570</v>
      </c>
      <c r="AG6" s="6" t="n">
        <f aca="false">AG5+$R$2*(AF5-AG5)</f>
        <v>3066</v>
      </c>
      <c r="AH6" s="6" t="n">
        <f aca="false">AF6-AG6</f>
        <v>504</v>
      </c>
      <c r="AI6" s="6" t="n">
        <f aca="false">AI5+$S$2*(AF5-AI5)</f>
        <v>3094</v>
      </c>
      <c r="AJ6" s="6" t="n">
        <f aca="false">AF6-AI6</f>
        <v>476</v>
      </c>
      <c r="AK6" s="6" t="n">
        <f aca="false">AK5+$T$2*(AF5-AK5)</f>
        <v>3199</v>
      </c>
      <c r="AL6" s="6" t="n">
        <f aca="false">AF6-AK6</f>
        <v>371</v>
      </c>
      <c r="AM6" s="6" t="n">
        <f aca="false">ABS(AH6)</f>
        <v>504</v>
      </c>
      <c r="AN6" s="6" t="n">
        <f aca="false">ABS(AJ6)</f>
        <v>476</v>
      </c>
      <c r="AO6" s="6" t="n">
        <f aca="false">ABS(AL6)</f>
        <v>371</v>
      </c>
      <c r="AP6" s="6" t="n">
        <f aca="false">$D$26</f>
        <v>1179.40639536188</v>
      </c>
      <c r="AQ6" s="6" t="n">
        <f aca="false">AP6*-1</f>
        <v>-1179.40639536188</v>
      </c>
      <c r="AR6" s="6" t="n">
        <f aca="false">$F$26</f>
        <v>1364.72726967098</v>
      </c>
      <c r="AS6" s="6" t="n">
        <f aca="false">AR6*-1</f>
        <v>-1364.72726967098</v>
      </c>
      <c r="AT6" s="6" t="n">
        <f aca="false">$H$26</f>
        <v>1522.58689463587</v>
      </c>
      <c r="AU6" s="6" t="n">
        <f aca="false">AT6*-1</f>
        <v>-1522.58689463587</v>
      </c>
    </row>
    <row r="7" customFormat="false" ht="15" hidden="false" customHeight="false" outlineLevel="0" collapsed="false">
      <c r="A7" s="4" t="n">
        <v>5</v>
      </c>
      <c r="B7" s="4" t="n">
        <v>3300</v>
      </c>
      <c r="C7" s="6" t="n">
        <f aca="false">C6+$R$2*(B6-C6)</f>
        <v>3166.8</v>
      </c>
      <c r="D7" s="6" t="n">
        <f aca="false">B7-C7</f>
        <v>133.2</v>
      </c>
      <c r="E7" s="6" t="n">
        <f aca="false">E6+$S$2*(B6-E6)</f>
        <v>3379.6</v>
      </c>
      <c r="F7" s="6" t="n">
        <f aca="false">B7-E7</f>
        <v>-79.5999999999999</v>
      </c>
      <c r="G7" s="6" t="n">
        <f aca="false">G6+$T$2*(B6-G6)</f>
        <v>3532.9</v>
      </c>
      <c r="H7" s="6" t="n">
        <f aca="false">B7-G7</f>
        <v>-232.9</v>
      </c>
      <c r="I7" s="6" t="n">
        <f aca="false">ABS(D7)</f>
        <v>133.2</v>
      </c>
      <c r="J7" s="6" t="n">
        <f aca="false">ABS(F7)</f>
        <v>79.5999999999999</v>
      </c>
      <c r="K7" s="6" t="n">
        <f aca="false">ABS(H7)</f>
        <v>232.9</v>
      </c>
      <c r="L7" s="6" t="n">
        <f aca="false">$D$26</f>
        <v>1179.40639536188</v>
      </c>
      <c r="M7" s="6" t="n">
        <f aca="false">L7*-1</f>
        <v>-1179.40639536188</v>
      </c>
      <c r="N7" s="6" t="n">
        <f aca="false">$F$26</f>
        <v>1364.72726967098</v>
      </c>
      <c r="O7" s="6" t="n">
        <f aca="false">N7*-1</f>
        <v>-1364.72726967098</v>
      </c>
      <c r="P7" s="6" t="n">
        <f aca="false">$H$26</f>
        <v>1522.58689463587</v>
      </c>
      <c r="Q7" s="6" t="n">
        <f aca="false">P7*-1</f>
        <v>-1522.58689463587</v>
      </c>
      <c r="AE7" s="4" t="n">
        <v>5</v>
      </c>
      <c r="AF7" s="4" t="n">
        <v>3300</v>
      </c>
      <c r="AG7" s="6" t="n">
        <f aca="false">AG6+$R$2*(AF6-AG6)</f>
        <v>3166.8</v>
      </c>
      <c r="AH7" s="6" t="n">
        <f aca="false">AF7-AG7</f>
        <v>133.2</v>
      </c>
      <c r="AI7" s="6" t="n">
        <f aca="false">AI6+$S$2*(AF6-AI6)</f>
        <v>3379.6</v>
      </c>
      <c r="AJ7" s="6" t="n">
        <f aca="false">AF7-AI7</f>
        <v>-79.5999999999999</v>
      </c>
      <c r="AK7" s="6" t="n">
        <f aca="false">AK6+$T$2*(AF6-AK6)</f>
        <v>3532.9</v>
      </c>
      <c r="AL7" s="6" t="n">
        <f aca="false">AF7-AK7</f>
        <v>-232.9</v>
      </c>
      <c r="AM7" s="6" t="n">
        <f aca="false">ABS(AH7)</f>
        <v>133.2</v>
      </c>
      <c r="AN7" s="6" t="n">
        <f aca="false">ABS(AJ7)</f>
        <v>79.5999999999999</v>
      </c>
      <c r="AO7" s="6" t="n">
        <f aca="false">ABS(AL7)</f>
        <v>232.9</v>
      </c>
      <c r="AP7" s="6" t="n">
        <f aca="false">$D$26</f>
        <v>1179.40639536188</v>
      </c>
      <c r="AQ7" s="6" t="n">
        <f aca="false">AP7*-1</f>
        <v>-1179.40639536188</v>
      </c>
      <c r="AR7" s="6" t="n">
        <f aca="false">$F$26</f>
        <v>1364.72726967098</v>
      </c>
      <c r="AS7" s="6" t="n">
        <f aca="false">AR7*-1</f>
        <v>-1364.72726967098</v>
      </c>
      <c r="AT7" s="6" t="n">
        <f aca="false">$H$26</f>
        <v>1522.58689463587</v>
      </c>
      <c r="AU7" s="6" t="n">
        <f aca="false">AT7*-1</f>
        <v>-1522.58689463587</v>
      </c>
    </row>
    <row r="8" customFormat="false" ht="15" hidden="false" customHeight="false" outlineLevel="0" collapsed="false">
      <c r="A8" s="4" t="n">
        <v>6</v>
      </c>
      <c r="B8" s="4" t="n">
        <v>3700</v>
      </c>
      <c r="C8" s="6" t="n">
        <f aca="false">C7+$R$2*(B7-C7)</f>
        <v>3193.44</v>
      </c>
      <c r="D8" s="6" t="n">
        <f aca="false">B8-C8</f>
        <v>506.56</v>
      </c>
      <c r="E8" s="6" t="n">
        <f aca="false">E7+$S$2*(B7-E7)</f>
        <v>3331.84</v>
      </c>
      <c r="F8" s="6" t="n">
        <f aca="false">B8-E8</f>
        <v>368.16</v>
      </c>
      <c r="G8" s="6" t="n">
        <f aca="false">G7+$T$2*(B7-G7)</f>
        <v>3323.29</v>
      </c>
      <c r="H8" s="6" t="n">
        <f aca="false">B8-G8</f>
        <v>376.71</v>
      </c>
      <c r="I8" s="6" t="n">
        <f aca="false">ABS(D8)</f>
        <v>506.56</v>
      </c>
      <c r="J8" s="6" t="n">
        <f aca="false">ABS(F8)</f>
        <v>368.16</v>
      </c>
      <c r="K8" s="6" t="n">
        <f aca="false">ABS(H8)</f>
        <v>376.71</v>
      </c>
      <c r="L8" s="6" t="n">
        <f aca="false">$D$26</f>
        <v>1179.40639536188</v>
      </c>
      <c r="M8" s="6" t="n">
        <f aca="false">L8*-1</f>
        <v>-1179.40639536188</v>
      </c>
      <c r="N8" s="6" t="n">
        <f aca="false">$F$26</f>
        <v>1364.72726967098</v>
      </c>
      <c r="O8" s="6" t="n">
        <f aca="false">N8*-1</f>
        <v>-1364.72726967098</v>
      </c>
      <c r="P8" s="6" t="n">
        <f aca="false">$H$26</f>
        <v>1522.58689463587</v>
      </c>
      <c r="Q8" s="6" t="n">
        <f aca="false">P8*-1</f>
        <v>-1522.58689463587</v>
      </c>
      <c r="AE8" s="4" t="n">
        <v>6</v>
      </c>
      <c r="AF8" s="4" t="n">
        <v>3700</v>
      </c>
      <c r="AG8" s="6" t="n">
        <f aca="false">AG7+$R$2*(AF7-AG7)</f>
        <v>3193.44</v>
      </c>
      <c r="AH8" s="6" t="n">
        <f aca="false">AF8-AG8</f>
        <v>506.56</v>
      </c>
      <c r="AI8" s="6" t="n">
        <f aca="false">AI7+$S$2*(AF7-AI7)</f>
        <v>3331.84</v>
      </c>
      <c r="AJ8" s="6" t="n">
        <f aca="false">AF8-AI8</f>
        <v>368.16</v>
      </c>
      <c r="AK8" s="6" t="n">
        <f aca="false">AK7+$T$2*(AF7-AK7)</f>
        <v>3323.29</v>
      </c>
      <c r="AL8" s="6" t="n">
        <f aca="false">AF8-AK8</f>
        <v>376.71</v>
      </c>
      <c r="AM8" s="6" t="n">
        <f aca="false">ABS(AH8)</f>
        <v>506.56</v>
      </c>
      <c r="AN8" s="6" t="n">
        <f aca="false">ABS(AJ8)</f>
        <v>368.16</v>
      </c>
      <c r="AO8" s="6" t="n">
        <f aca="false">ABS(AL8)</f>
        <v>376.71</v>
      </c>
      <c r="AP8" s="6" t="n">
        <f aca="false">$D$26</f>
        <v>1179.40639536188</v>
      </c>
      <c r="AQ8" s="6" t="n">
        <f aca="false">AP8*-1</f>
        <v>-1179.40639536188</v>
      </c>
      <c r="AR8" s="6" t="n">
        <f aca="false">$F$26</f>
        <v>1364.72726967098</v>
      </c>
      <c r="AS8" s="6" t="n">
        <f aca="false">AR8*-1</f>
        <v>-1364.72726967098</v>
      </c>
      <c r="AT8" s="6" t="n">
        <f aca="false">$H$26</f>
        <v>1522.58689463587</v>
      </c>
      <c r="AU8" s="6" t="n">
        <f aca="false">AT8*-1</f>
        <v>-1522.58689463587</v>
      </c>
    </row>
    <row r="9" customFormat="false" ht="15" hidden="false" customHeight="false" outlineLevel="0" collapsed="false">
      <c r="A9" s="4" t="n">
        <v>7</v>
      </c>
      <c r="B9" s="4" t="n">
        <v>3100</v>
      </c>
      <c r="C9" s="6" t="n">
        <f aca="false">C8+$R$2*(B8-C8)</f>
        <v>3294.752</v>
      </c>
      <c r="D9" s="6" t="n">
        <f aca="false">B9-C9</f>
        <v>-194.752</v>
      </c>
      <c r="E9" s="6" t="n">
        <f aca="false">E8+$S$2*(B8-E8)</f>
        <v>3552.736</v>
      </c>
      <c r="F9" s="6" t="n">
        <f aca="false">B9-E9</f>
        <v>-452.736</v>
      </c>
      <c r="G9" s="6" t="n">
        <f aca="false">G8+$T$2*(B8-G8)</f>
        <v>3662.329</v>
      </c>
      <c r="H9" s="6" t="n">
        <f aca="false">B9-G9</f>
        <v>-562.329</v>
      </c>
      <c r="I9" s="6" t="n">
        <f aca="false">ABS(D9)</f>
        <v>194.752</v>
      </c>
      <c r="J9" s="6" t="n">
        <f aca="false">ABS(F9)</f>
        <v>452.736</v>
      </c>
      <c r="K9" s="6" t="n">
        <f aca="false">ABS(H9)</f>
        <v>562.329</v>
      </c>
      <c r="L9" s="6" t="n">
        <f aca="false">$D$26</f>
        <v>1179.40639536188</v>
      </c>
      <c r="M9" s="6" t="n">
        <f aca="false">L9*-1</f>
        <v>-1179.40639536188</v>
      </c>
      <c r="N9" s="6" t="n">
        <f aca="false">$F$26</f>
        <v>1364.72726967098</v>
      </c>
      <c r="O9" s="6" t="n">
        <f aca="false">N9*-1</f>
        <v>-1364.72726967098</v>
      </c>
      <c r="P9" s="6" t="n">
        <f aca="false">$H$26</f>
        <v>1522.58689463587</v>
      </c>
      <c r="Q9" s="6" t="n">
        <f aca="false">P9*-1</f>
        <v>-1522.58689463587</v>
      </c>
      <c r="AE9" s="4" t="n">
        <v>7</v>
      </c>
      <c r="AF9" s="4" t="n">
        <v>3100</v>
      </c>
      <c r="AG9" s="6" t="n">
        <f aca="false">AG8+$R$2*(AF8-AG8)</f>
        <v>3294.752</v>
      </c>
      <c r="AH9" s="6" t="n">
        <f aca="false">AF9-AG9</f>
        <v>-194.752</v>
      </c>
      <c r="AI9" s="6" t="n">
        <f aca="false">AI8+$S$2*(AF8-AI8)</f>
        <v>3552.736</v>
      </c>
      <c r="AJ9" s="6" t="n">
        <f aca="false">AF9-AI9</f>
        <v>-452.736</v>
      </c>
      <c r="AK9" s="6" t="n">
        <f aca="false">AK8+$T$2*(AF8-AK8)</f>
        <v>3662.329</v>
      </c>
      <c r="AL9" s="6" t="n">
        <f aca="false">AF9-AK9</f>
        <v>-562.329</v>
      </c>
      <c r="AM9" s="6" t="n">
        <f aca="false">ABS(AH9)</f>
        <v>194.752</v>
      </c>
      <c r="AN9" s="6" t="n">
        <f aca="false">ABS(AJ9)</f>
        <v>452.736</v>
      </c>
      <c r="AO9" s="6" t="n">
        <f aca="false">ABS(AL9)</f>
        <v>562.329</v>
      </c>
      <c r="AP9" s="6" t="n">
        <f aca="false">$D$26</f>
        <v>1179.40639536188</v>
      </c>
      <c r="AQ9" s="6" t="n">
        <f aca="false">AP9*-1</f>
        <v>-1179.40639536188</v>
      </c>
      <c r="AR9" s="6" t="n">
        <f aca="false">$F$26</f>
        <v>1364.72726967098</v>
      </c>
      <c r="AS9" s="6" t="n">
        <f aca="false">AR9*-1</f>
        <v>-1364.72726967098</v>
      </c>
      <c r="AT9" s="6" t="n">
        <f aca="false">$H$26</f>
        <v>1522.58689463587</v>
      </c>
      <c r="AU9" s="6" t="n">
        <f aca="false">AT9*-1</f>
        <v>-1522.58689463587</v>
      </c>
    </row>
    <row r="10" customFormat="false" ht="15" hidden="false" customHeight="false" outlineLevel="0" collapsed="false">
      <c r="A10" s="4" t="n">
        <v>8</v>
      </c>
      <c r="B10" s="4" t="n">
        <v>2850</v>
      </c>
      <c r="C10" s="6" t="n">
        <f aca="false">C9+$R$2*(B9-C9)</f>
        <v>3255.8016</v>
      </c>
      <c r="D10" s="6" t="n">
        <f aca="false">B10-C10</f>
        <v>-405.8016</v>
      </c>
      <c r="E10" s="6" t="n">
        <f aca="false">E9+$S$2*(B9-E9)</f>
        <v>3281.0944</v>
      </c>
      <c r="F10" s="6" t="n">
        <f aca="false">B10-E10</f>
        <v>-431.0944</v>
      </c>
      <c r="G10" s="6" t="n">
        <f aca="false">G9+$T$2*(B9-G9)</f>
        <v>3156.2329</v>
      </c>
      <c r="H10" s="6" t="n">
        <f aca="false">B10-G10</f>
        <v>-306.2329</v>
      </c>
      <c r="I10" s="6" t="n">
        <f aca="false">ABS(D10)</f>
        <v>405.8016</v>
      </c>
      <c r="J10" s="6" t="n">
        <f aca="false">ABS(F10)</f>
        <v>431.0944</v>
      </c>
      <c r="K10" s="6" t="n">
        <f aca="false">ABS(H10)</f>
        <v>306.2329</v>
      </c>
      <c r="L10" s="6" t="n">
        <f aca="false">$D$26</f>
        <v>1179.40639536188</v>
      </c>
      <c r="M10" s="6" t="n">
        <f aca="false">L10*-1</f>
        <v>-1179.40639536188</v>
      </c>
      <c r="N10" s="6" t="n">
        <f aca="false">$F$26</f>
        <v>1364.72726967098</v>
      </c>
      <c r="O10" s="6" t="n">
        <f aca="false">N10*-1</f>
        <v>-1364.72726967098</v>
      </c>
      <c r="P10" s="6" t="n">
        <f aca="false">$H$26</f>
        <v>1522.58689463587</v>
      </c>
      <c r="Q10" s="6" t="n">
        <f aca="false">P10*-1</f>
        <v>-1522.58689463587</v>
      </c>
      <c r="AE10" s="4" t="n">
        <v>8</v>
      </c>
      <c r="AF10" s="4" t="n">
        <v>2850</v>
      </c>
      <c r="AG10" s="6" t="n">
        <f aca="false">AG9+$R$2*(AF9-AG9)</f>
        <v>3255.8016</v>
      </c>
      <c r="AH10" s="6" t="n">
        <f aca="false">AF10-AG10</f>
        <v>-405.8016</v>
      </c>
      <c r="AI10" s="6" t="n">
        <f aca="false">AI9+$S$2*(AF9-AI9)</f>
        <v>3281.0944</v>
      </c>
      <c r="AJ10" s="6" t="n">
        <f aca="false">AF10-AI10</f>
        <v>-431.0944</v>
      </c>
      <c r="AK10" s="6" t="n">
        <f aca="false">AK9+$T$2*(AF9-AK9)</f>
        <v>3156.2329</v>
      </c>
      <c r="AL10" s="6" t="n">
        <f aca="false">AF10-AK10</f>
        <v>-306.2329</v>
      </c>
      <c r="AM10" s="6" t="n">
        <f aca="false">ABS(AH10)</f>
        <v>405.8016</v>
      </c>
      <c r="AN10" s="6" t="n">
        <f aca="false">ABS(AJ10)</f>
        <v>431.0944</v>
      </c>
      <c r="AO10" s="6" t="n">
        <f aca="false">ABS(AL10)</f>
        <v>306.2329</v>
      </c>
      <c r="AP10" s="6" t="n">
        <f aca="false">$D$26</f>
        <v>1179.40639536188</v>
      </c>
      <c r="AQ10" s="6" t="n">
        <f aca="false">AP10*-1</f>
        <v>-1179.40639536188</v>
      </c>
      <c r="AR10" s="6" t="n">
        <f aca="false">$F$26</f>
        <v>1364.72726967098</v>
      </c>
      <c r="AS10" s="6" t="n">
        <f aca="false">AR10*-1</f>
        <v>-1364.72726967098</v>
      </c>
      <c r="AT10" s="6" t="n">
        <f aca="false">$H$26</f>
        <v>1522.58689463587</v>
      </c>
      <c r="AU10" s="6" t="n">
        <f aca="false">AT10*-1</f>
        <v>-1522.58689463587</v>
      </c>
    </row>
    <row r="11" customFormat="false" ht="15" hidden="false" customHeight="false" outlineLevel="0" collapsed="false">
      <c r="A11" s="4" t="n">
        <v>9</v>
      </c>
      <c r="B11" s="4" t="n">
        <v>3240</v>
      </c>
      <c r="C11" s="6" t="n">
        <f aca="false">C10+$R$2*(B10-C10)</f>
        <v>3174.64128</v>
      </c>
      <c r="D11" s="6" t="n">
        <f aca="false">B11-C11</f>
        <v>65.3587200000002</v>
      </c>
      <c r="E11" s="6" t="n">
        <f aca="false">E10+$S$2*(B10-E10)</f>
        <v>3022.43776</v>
      </c>
      <c r="F11" s="6" t="n">
        <f aca="false">B11-E11</f>
        <v>217.56224</v>
      </c>
      <c r="G11" s="6" t="n">
        <f aca="false">G10+$T$2*(B10-G10)</f>
        <v>2880.62329</v>
      </c>
      <c r="H11" s="6" t="n">
        <f aca="false">B11-G11</f>
        <v>359.37671</v>
      </c>
      <c r="I11" s="6" t="n">
        <f aca="false">ABS(D11)</f>
        <v>65.3587200000002</v>
      </c>
      <c r="J11" s="6" t="n">
        <f aca="false">ABS(F11)</f>
        <v>217.56224</v>
      </c>
      <c r="K11" s="6" t="n">
        <f aca="false">ABS(H11)</f>
        <v>359.37671</v>
      </c>
      <c r="L11" s="6" t="n">
        <f aca="false">$D$26</f>
        <v>1179.40639536188</v>
      </c>
      <c r="M11" s="6" t="n">
        <f aca="false">L11*-1</f>
        <v>-1179.40639536188</v>
      </c>
      <c r="N11" s="6" t="n">
        <f aca="false">$F$26</f>
        <v>1364.72726967098</v>
      </c>
      <c r="O11" s="6" t="n">
        <f aca="false">N11*-1</f>
        <v>-1364.72726967098</v>
      </c>
      <c r="P11" s="6" t="n">
        <f aca="false">$H$26</f>
        <v>1522.58689463587</v>
      </c>
      <c r="Q11" s="6" t="n">
        <f aca="false">P11*-1</f>
        <v>-1522.58689463587</v>
      </c>
      <c r="AE11" s="4" t="n">
        <v>9</v>
      </c>
      <c r="AF11" s="4" t="n">
        <v>3240</v>
      </c>
      <c r="AG11" s="6" t="n">
        <f aca="false">AG10+$R$2*(AF10-AG10)</f>
        <v>3174.64128</v>
      </c>
      <c r="AH11" s="6" t="n">
        <f aca="false">AF11-AG11</f>
        <v>65.3587200000002</v>
      </c>
      <c r="AI11" s="6" t="n">
        <f aca="false">AI10+$S$2*(AF10-AI10)</f>
        <v>3022.43776</v>
      </c>
      <c r="AJ11" s="6" t="n">
        <f aca="false">AF11-AI11</f>
        <v>217.56224</v>
      </c>
      <c r="AK11" s="6" t="n">
        <f aca="false">AK10+$T$2*(AF10-AK10)</f>
        <v>2880.62329</v>
      </c>
      <c r="AL11" s="6" t="n">
        <f aca="false">AF11-AK11</f>
        <v>359.37671</v>
      </c>
      <c r="AM11" s="6" t="n">
        <f aca="false">ABS(AH11)</f>
        <v>65.3587200000002</v>
      </c>
      <c r="AN11" s="6" t="n">
        <f aca="false">ABS(AJ11)</f>
        <v>217.56224</v>
      </c>
      <c r="AO11" s="6" t="n">
        <f aca="false">ABS(AL11)</f>
        <v>359.37671</v>
      </c>
      <c r="AP11" s="6" t="n">
        <f aca="false">$D$26</f>
        <v>1179.40639536188</v>
      </c>
      <c r="AQ11" s="6" t="n">
        <f aca="false">AP11*-1</f>
        <v>-1179.40639536188</v>
      </c>
      <c r="AR11" s="6" t="n">
        <f aca="false">$F$26</f>
        <v>1364.72726967098</v>
      </c>
      <c r="AS11" s="6" t="n">
        <f aca="false">AR11*-1</f>
        <v>-1364.72726967098</v>
      </c>
      <c r="AT11" s="6" t="n">
        <f aca="false">$H$26</f>
        <v>1522.58689463587</v>
      </c>
      <c r="AU11" s="6" t="n">
        <f aca="false">AT11*-1</f>
        <v>-1522.58689463587</v>
      </c>
    </row>
    <row r="12" customFormat="false" ht="15" hidden="false" customHeight="false" outlineLevel="0" collapsed="false">
      <c r="A12" s="4" t="n">
        <v>10</v>
      </c>
      <c r="B12" s="4" t="n">
        <v>3231</v>
      </c>
      <c r="C12" s="6" t="n">
        <f aca="false">C11+$R$2*(B11-C11)</f>
        <v>3187.713024</v>
      </c>
      <c r="D12" s="6" t="n">
        <f aca="false">B12-C12</f>
        <v>43.2869760000003</v>
      </c>
      <c r="E12" s="6" t="n">
        <f aca="false">E11+$S$2*(B11-E11)</f>
        <v>3152.975104</v>
      </c>
      <c r="F12" s="6" t="n">
        <f aca="false">B12-E12</f>
        <v>78.0248959999999</v>
      </c>
      <c r="G12" s="6" t="n">
        <f aca="false">G11+$T$2*(B11-G11)</f>
        <v>3204.062329</v>
      </c>
      <c r="H12" s="6" t="n">
        <f aca="false">B12-G12</f>
        <v>26.9376710000001</v>
      </c>
      <c r="I12" s="6" t="n">
        <f aca="false">ABS(D12)</f>
        <v>43.2869760000003</v>
      </c>
      <c r="J12" s="6" t="n">
        <f aca="false">ABS(F12)</f>
        <v>78.0248959999999</v>
      </c>
      <c r="K12" s="6" t="n">
        <f aca="false">ABS(H12)</f>
        <v>26.9376710000001</v>
      </c>
      <c r="L12" s="6" t="n">
        <f aca="false">$D$26</f>
        <v>1179.40639536188</v>
      </c>
      <c r="M12" s="6" t="n">
        <f aca="false">L12*-1</f>
        <v>-1179.40639536188</v>
      </c>
      <c r="N12" s="6" t="n">
        <f aca="false">$F$26</f>
        <v>1364.72726967098</v>
      </c>
      <c r="O12" s="6" t="n">
        <f aca="false">N12*-1</f>
        <v>-1364.72726967098</v>
      </c>
      <c r="P12" s="6" t="n">
        <f aca="false">$H$26</f>
        <v>1522.58689463587</v>
      </c>
      <c r="Q12" s="6" t="n">
        <f aca="false">P12*-1</f>
        <v>-1522.58689463587</v>
      </c>
      <c r="AE12" s="4" t="n">
        <v>10</v>
      </c>
      <c r="AF12" s="4" t="n">
        <v>3231</v>
      </c>
      <c r="AG12" s="6" t="n">
        <f aca="false">AG11+$R$2*(AF11-AG11)</f>
        <v>3187.713024</v>
      </c>
      <c r="AH12" s="6" t="n">
        <f aca="false">AF12-AG12</f>
        <v>43.2869760000003</v>
      </c>
      <c r="AI12" s="6" t="n">
        <f aca="false">AI11+$S$2*(AF11-AI11)</f>
        <v>3152.975104</v>
      </c>
      <c r="AJ12" s="6" t="n">
        <f aca="false">AF12-AI12</f>
        <v>78.0248959999999</v>
      </c>
      <c r="AK12" s="6" t="n">
        <f aca="false">AK11+$T$2*(AF11-AK11)</f>
        <v>3204.062329</v>
      </c>
      <c r="AL12" s="6" t="n">
        <f aca="false">AF12-AK12</f>
        <v>26.9376710000001</v>
      </c>
      <c r="AM12" s="6" t="n">
        <f aca="false">ABS(AH12)</f>
        <v>43.2869760000003</v>
      </c>
      <c r="AN12" s="6" t="n">
        <f aca="false">ABS(AJ12)</f>
        <v>78.0248959999999</v>
      </c>
      <c r="AO12" s="6" t="n">
        <f aca="false">ABS(AL12)</f>
        <v>26.9376710000001</v>
      </c>
      <c r="AP12" s="6" t="n">
        <f aca="false">$D$26</f>
        <v>1179.40639536188</v>
      </c>
      <c r="AQ12" s="6" t="n">
        <f aca="false">AP12*-1</f>
        <v>-1179.40639536188</v>
      </c>
      <c r="AR12" s="6" t="n">
        <f aca="false">$F$26</f>
        <v>1364.72726967098</v>
      </c>
      <c r="AS12" s="6" t="n">
        <f aca="false">AR12*-1</f>
        <v>-1364.72726967098</v>
      </c>
      <c r="AT12" s="6" t="n">
        <f aca="false">$H$26</f>
        <v>1522.58689463587</v>
      </c>
      <c r="AU12" s="6" t="n">
        <f aca="false">AT12*-1</f>
        <v>-1522.58689463587</v>
      </c>
    </row>
    <row r="13" customFormat="false" ht="15" hidden="false" customHeight="false" outlineLevel="0" collapsed="false">
      <c r="A13" s="4" t="n">
        <v>11</v>
      </c>
      <c r="B13" s="4" t="n">
        <v>2887</v>
      </c>
      <c r="C13" s="6" t="n">
        <f aca="false">C12+$R$2*(B12-C12)</f>
        <v>3196.3704192</v>
      </c>
      <c r="D13" s="6" t="n">
        <f aca="false">B13-C13</f>
        <v>-309.3704192</v>
      </c>
      <c r="E13" s="6" t="n">
        <f aca="false">E12+$S$2*(B12-E12)</f>
        <v>3199.7900416</v>
      </c>
      <c r="F13" s="6" t="n">
        <f aca="false">B13-E13</f>
        <v>-312.7900416</v>
      </c>
      <c r="G13" s="6" t="n">
        <f aca="false">G12+$T$2*(B12-G12)</f>
        <v>3228.3062329</v>
      </c>
      <c r="H13" s="6" t="n">
        <f aca="false">B13-G13</f>
        <v>-341.3062329</v>
      </c>
      <c r="I13" s="6" t="n">
        <f aca="false">ABS(D13)</f>
        <v>309.3704192</v>
      </c>
      <c r="J13" s="6" t="n">
        <f aca="false">ABS(F13)</f>
        <v>312.7900416</v>
      </c>
      <c r="K13" s="6" t="n">
        <f aca="false">ABS(H13)</f>
        <v>341.3062329</v>
      </c>
      <c r="L13" s="6" t="n">
        <f aca="false">$D$26</f>
        <v>1179.40639536188</v>
      </c>
      <c r="M13" s="6" t="n">
        <f aca="false">L13*-1</f>
        <v>-1179.40639536188</v>
      </c>
      <c r="N13" s="6" t="n">
        <f aca="false">$F$26</f>
        <v>1364.72726967098</v>
      </c>
      <c r="O13" s="6" t="n">
        <f aca="false">N13*-1</f>
        <v>-1364.72726967098</v>
      </c>
      <c r="P13" s="6" t="n">
        <f aca="false">$H$26</f>
        <v>1522.58689463587</v>
      </c>
      <c r="Q13" s="6" t="n">
        <f aca="false">P13*-1</f>
        <v>-1522.58689463587</v>
      </c>
      <c r="AE13" s="4" t="n">
        <v>11</v>
      </c>
      <c r="AF13" s="4" t="n">
        <v>2887</v>
      </c>
      <c r="AG13" s="6" t="n">
        <f aca="false">AG12+$R$2*(AF12-AG12)</f>
        <v>3196.3704192</v>
      </c>
      <c r="AH13" s="6" t="n">
        <f aca="false">AF13-AG13</f>
        <v>-309.3704192</v>
      </c>
      <c r="AI13" s="6" t="n">
        <f aca="false">AI12+$S$2*(AF12-AI12)</f>
        <v>3199.7900416</v>
      </c>
      <c r="AJ13" s="6" t="n">
        <f aca="false">AF13-AI13</f>
        <v>-312.7900416</v>
      </c>
      <c r="AK13" s="6" t="n">
        <f aca="false">AK12+$T$2*(AF12-AK12)</f>
        <v>3228.3062329</v>
      </c>
      <c r="AL13" s="6" t="n">
        <f aca="false">AF13-AK13</f>
        <v>-341.3062329</v>
      </c>
      <c r="AM13" s="6" t="n">
        <f aca="false">ABS(AH13)</f>
        <v>309.3704192</v>
      </c>
      <c r="AN13" s="6" t="n">
        <f aca="false">ABS(AJ13)</f>
        <v>312.7900416</v>
      </c>
      <c r="AO13" s="6" t="n">
        <f aca="false">ABS(AL13)</f>
        <v>341.3062329</v>
      </c>
      <c r="AP13" s="6" t="n">
        <f aca="false">$D$26</f>
        <v>1179.40639536188</v>
      </c>
      <c r="AQ13" s="6" t="n">
        <f aca="false">AP13*-1</f>
        <v>-1179.40639536188</v>
      </c>
      <c r="AR13" s="6" t="n">
        <f aca="false">$F$26</f>
        <v>1364.72726967098</v>
      </c>
      <c r="AS13" s="6" t="n">
        <f aca="false">AR13*-1</f>
        <v>-1364.72726967098</v>
      </c>
      <c r="AT13" s="6" t="n">
        <f aca="false">$H$26</f>
        <v>1522.58689463587</v>
      </c>
      <c r="AU13" s="6" t="n">
        <f aca="false">AT13*-1</f>
        <v>-1522.58689463587</v>
      </c>
    </row>
    <row r="14" customFormat="false" ht="15" hidden="false" customHeight="false" outlineLevel="0" collapsed="false">
      <c r="A14" s="4" t="n">
        <v>12</v>
      </c>
      <c r="B14" s="4" t="n">
        <v>3600</v>
      </c>
      <c r="C14" s="6" t="n">
        <f aca="false">C13+$R$2*(B13-C13)</f>
        <v>3134.49633536</v>
      </c>
      <c r="D14" s="6" t="n">
        <f aca="false">B14-C14</f>
        <v>465.50366464</v>
      </c>
      <c r="E14" s="6" t="n">
        <f aca="false">E13+$S$2*(B13-E13)</f>
        <v>3012.11601664</v>
      </c>
      <c r="F14" s="6" t="n">
        <f aca="false">B14-E14</f>
        <v>587.88398336</v>
      </c>
      <c r="G14" s="6" t="n">
        <f aca="false">G13+$T$2*(B13-G13)</f>
        <v>2921.13062329</v>
      </c>
      <c r="H14" s="6" t="n">
        <f aca="false">B14-G14</f>
        <v>678.86937671</v>
      </c>
      <c r="I14" s="6" t="n">
        <f aca="false">ABS(D14)</f>
        <v>465.50366464</v>
      </c>
      <c r="J14" s="6" t="n">
        <f aca="false">ABS(F14)</f>
        <v>587.88398336</v>
      </c>
      <c r="K14" s="6" t="n">
        <f aca="false">ABS(H14)</f>
        <v>678.86937671</v>
      </c>
      <c r="L14" s="6" t="n">
        <f aca="false">$D$26</f>
        <v>1179.40639536188</v>
      </c>
      <c r="M14" s="6" t="n">
        <f aca="false">L14*-1</f>
        <v>-1179.40639536188</v>
      </c>
      <c r="N14" s="6" t="n">
        <f aca="false">$F$26</f>
        <v>1364.72726967098</v>
      </c>
      <c r="O14" s="6" t="n">
        <f aca="false">N14*-1</f>
        <v>-1364.72726967098</v>
      </c>
      <c r="P14" s="6" t="n">
        <f aca="false">$H$26</f>
        <v>1522.58689463587</v>
      </c>
      <c r="Q14" s="6" t="n">
        <f aca="false">P14*-1</f>
        <v>-1522.58689463587</v>
      </c>
      <c r="AE14" s="4" t="n">
        <v>12</v>
      </c>
      <c r="AF14" s="4" t="n">
        <v>3600</v>
      </c>
      <c r="AG14" s="6" t="n">
        <f aca="false">AG13+$R$2*(AF13-AG13)</f>
        <v>3134.49633536</v>
      </c>
      <c r="AH14" s="6" t="n">
        <f aca="false">AF14-AG14</f>
        <v>465.50366464</v>
      </c>
      <c r="AI14" s="6" t="n">
        <f aca="false">AI13+$S$2*(AF13-AI13)</f>
        <v>3012.11601664</v>
      </c>
      <c r="AJ14" s="6" t="n">
        <f aca="false">AF14-AI14</f>
        <v>587.88398336</v>
      </c>
      <c r="AK14" s="6" t="n">
        <f aca="false">AK13+$T$2*(AF13-AK13)</f>
        <v>2921.13062329</v>
      </c>
      <c r="AL14" s="6" t="n">
        <f aca="false">AF14-AK14</f>
        <v>678.86937671</v>
      </c>
      <c r="AM14" s="6" t="n">
        <f aca="false">ABS(AH14)</f>
        <v>465.50366464</v>
      </c>
      <c r="AN14" s="6" t="n">
        <f aca="false">ABS(AJ14)</f>
        <v>587.88398336</v>
      </c>
      <c r="AO14" s="6" t="n">
        <f aca="false">ABS(AL14)</f>
        <v>678.86937671</v>
      </c>
      <c r="AP14" s="6" t="n">
        <f aca="false">$D$26</f>
        <v>1179.40639536188</v>
      </c>
      <c r="AQ14" s="6" t="n">
        <f aca="false">AP14*-1</f>
        <v>-1179.40639536188</v>
      </c>
      <c r="AR14" s="6" t="n">
        <f aca="false">$F$26</f>
        <v>1364.72726967098</v>
      </c>
      <c r="AS14" s="6" t="n">
        <f aca="false">AR14*-1</f>
        <v>-1364.72726967098</v>
      </c>
      <c r="AT14" s="6" t="n">
        <f aca="false">$H$26</f>
        <v>1522.58689463587</v>
      </c>
      <c r="AU14" s="6" t="n">
        <f aca="false">AT14*-1</f>
        <v>-1522.58689463587</v>
      </c>
    </row>
    <row r="15" customFormat="false" ht="15" hidden="false" customHeight="false" outlineLevel="0" collapsed="false">
      <c r="A15" s="4" t="n">
        <v>13</v>
      </c>
      <c r="B15" s="4" t="n">
        <v>3271</v>
      </c>
      <c r="C15" s="6" t="n">
        <f aca="false">C14+$R$2*(B14-C14)</f>
        <v>3227.597068288</v>
      </c>
      <c r="D15" s="6" t="n">
        <f aca="false">B15-C15</f>
        <v>43.4029317120003</v>
      </c>
      <c r="E15" s="6" t="n">
        <f aca="false">E14+$S$2*(B14-E14)</f>
        <v>3364.846406656</v>
      </c>
      <c r="F15" s="6" t="n">
        <f aca="false">B15-E15</f>
        <v>-93.846406656</v>
      </c>
      <c r="G15" s="6" t="n">
        <f aca="false">G14+$T$2*(B14-G14)</f>
        <v>3532.113062329</v>
      </c>
      <c r="H15" s="6" t="n">
        <f aca="false">B15-G15</f>
        <v>-261.113062329</v>
      </c>
      <c r="I15" s="6" t="n">
        <f aca="false">ABS(D15)</f>
        <v>43.4029317120003</v>
      </c>
      <c r="J15" s="6" t="n">
        <f aca="false">ABS(F15)</f>
        <v>93.846406656</v>
      </c>
      <c r="K15" s="6" t="n">
        <f aca="false">ABS(H15)</f>
        <v>261.113062329</v>
      </c>
      <c r="L15" s="6" t="n">
        <f aca="false">$D$26</f>
        <v>1179.40639536188</v>
      </c>
      <c r="M15" s="6" t="n">
        <f aca="false">L15*-1</f>
        <v>-1179.40639536188</v>
      </c>
      <c r="N15" s="6" t="n">
        <f aca="false">$F$26</f>
        <v>1364.72726967098</v>
      </c>
      <c r="O15" s="6" t="n">
        <f aca="false">N15*-1</f>
        <v>-1364.72726967098</v>
      </c>
      <c r="P15" s="6" t="n">
        <f aca="false">$H$26</f>
        <v>1522.58689463587</v>
      </c>
      <c r="Q15" s="6" t="n">
        <f aca="false">P15*-1</f>
        <v>-1522.58689463587</v>
      </c>
      <c r="AE15" s="4" t="n">
        <v>13</v>
      </c>
      <c r="AF15" s="4" t="n">
        <v>3271</v>
      </c>
      <c r="AG15" s="6" t="n">
        <f aca="false">AG14+$R$2*(AF14-AG14)</f>
        <v>3227.597068288</v>
      </c>
      <c r="AH15" s="6" t="n">
        <f aca="false">AF15-AG15</f>
        <v>43.4029317120003</v>
      </c>
      <c r="AI15" s="6" t="n">
        <f aca="false">AI14+$S$2*(AF14-AI14)</f>
        <v>3364.846406656</v>
      </c>
      <c r="AJ15" s="6" t="n">
        <f aca="false">AF15-AI15</f>
        <v>-93.846406656</v>
      </c>
      <c r="AK15" s="6" t="n">
        <f aca="false">AK14+$T$2*(AF14-AK14)</f>
        <v>3532.113062329</v>
      </c>
      <c r="AL15" s="6" t="n">
        <f aca="false">AF15-AK15</f>
        <v>-261.113062329</v>
      </c>
      <c r="AM15" s="6" t="n">
        <f aca="false">ABS(AH15)</f>
        <v>43.4029317120003</v>
      </c>
      <c r="AN15" s="6" t="n">
        <f aca="false">ABS(AJ15)</f>
        <v>93.846406656</v>
      </c>
      <c r="AO15" s="6" t="n">
        <f aca="false">ABS(AL15)</f>
        <v>261.113062329</v>
      </c>
      <c r="AP15" s="6" t="n">
        <f aca="false">$D$26</f>
        <v>1179.40639536188</v>
      </c>
      <c r="AQ15" s="6" t="n">
        <f aca="false">AP15*-1</f>
        <v>-1179.40639536188</v>
      </c>
      <c r="AR15" s="6" t="n">
        <f aca="false">$F$26</f>
        <v>1364.72726967098</v>
      </c>
      <c r="AS15" s="6" t="n">
        <f aca="false">AR15*-1</f>
        <v>-1364.72726967098</v>
      </c>
      <c r="AT15" s="6" t="n">
        <f aca="false">$H$26</f>
        <v>1522.58689463587</v>
      </c>
      <c r="AU15" s="6" t="n">
        <f aca="false">AT15*-1</f>
        <v>-1522.58689463587</v>
      </c>
    </row>
    <row r="16" customFormat="false" ht="15" hidden="false" customHeight="false" outlineLevel="0" collapsed="false">
      <c r="A16" s="4" t="n">
        <v>14</v>
      </c>
      <c r="B16" s="4" t="n">
        <v>3073</v>
      </c>
      <c r="C16" s="6" t="n">
        <f aca="false">C15+$R$2*(B15-C15)</f>
        <v>3236.2776546304</v>
      </c>
      <c r="D16" s="6" t="n">
        <f aca="false">B16-C16</f>
        <v>-163.2776546304</v>
      </c>
      <c r="E16" s="6" t="n">
        <f aca="false">E15+$S$2*(B15-E15)</f>
        <v>3308.5385626624</v>
      </c>
      <c r="F16" s="6" t="n">
        <f aca="false">B16-E16</f>
        <v>-235.5385626624</v>
      </c>
      <c r="G16" s="6" t="n">
        <f aca="false">G15+$T$2*(B15-G15)</f>
        <v>3297.1113062329</v>
      </c>
      <c r="H16" s="6" t="n">
        <f aca="false">B16-G16</f>
        <v>-224.1113062329</v>
      </c>
      <c r="I16" s="6" t="n">
        <f aca="false">ABS(D16)</f>
        <v>163.2776546304</v>
      </c>
      <c r="J16" s="6" t="n">
        <f aca="false">ABS(F16)</f>
        <v>235.5385626624</v>
      </c>
      <c r="K16" s="6" t="n">
        <f aca="false">ABS(H16)</f>
        <v>224.1113062329</v>
      </c>
      <c r="L16" s="6" t="n">
        <f aca="false">$D$26</f>
        <v>1179.40639536188</v>
      </c>
      <c r="M16" s="6" t="n">
        <f aca="false">L16*-1</f>
        <v>-1179.40639536188</v>
      </c>
      <c r="N16" s="6" t="n">
        <f aca="false">$F$26</f>
        <v>1364.72726967098</v>
      </c>
      <c r="O16" s="6" t="n">
        <f aca="false">N16*-1</f>
        <v>-1364.72726967098</v>
      </c>
      <c r="P16" s="6" t="n">
        <f aca="false">$H$26</f>
        <v>1522.58689463587</v>
      </c>
      <c r="Q16" s="6" t="n">
        <f aca="false">P16*-1</f>
        <v>-1522.58689463587</v>
      </c>
      <c r="AE16" s="4" t="n">
        <v>14</v>
      </c>
      <c r="AF16" s="4" t="n">
        <v>3073</v>
      </c>
      <c r="AG16" s="6" t="n">
        <f aca="false">AG15+$R$2*(AF15-AG15)</f>
        <v>3236.2776546304</v>
      </c>
      <c r="AH16" s="6" t="n">
        <f aca="false">AF16-AG16</f>
        <v>-163.2776546304</v>
      </c>
      <c r="AI16" s="6" t="n">
        <f aca="false">AI15+$S$2*(AF15-AI15)</f>
        <v>3308.5385626624</v>
      </c>
      <c r="AJ16" s="6" t="n">
        <f aca="false">AF16-AI16</f>
        <v>-235.5385626624</v>
      </c>
      <c r="AK16" s="6" t="n">
        <f aca="false">AK15+$T$2*(AF15-AK15)</f>
        <v>3297.1113062329</v>
      </c>
      <c r="AL16" s="6" t="n">
        <f aca="false">AF16-AK16</f>
        <v>-224.1113062329</v>
      </c>
      <c r="AM16" s="6" t="n">
        <f aca="false">ABS(AH16)</f>
        <v>163.2776546304</v>
      </c>
      <c r="AN16" s="6" t="n">
        <f aca="false">ABS(AJ16)</f>
        <v>235.5385626624</v>
      </c>
      <c r="AO16" s="6" t="n">
        <f aca="false">ABS(AL16)</f>
        <v>224.1113062329</v>
      </c>
      <c r="AP16" s="6" t="n">
        <f aca="false">$D$26</f>
        <v>1179.40639536188</v>
      </c>
      <c r="AQ16" s="6" t="n">
        <f aca="false">AP16*-1</f>
        <v>-1179.40639536188</v>
      </c>
      <c r="AR16" s="6" t="n">
        <f aca="false">$F$26</f>
        <v>1364.72726967098</v>
      </c>
      <c r="AS16" s="6" t="n">
        <f aca="false">AR16*-1</f>
        <v>-1364.72726967098</v>
      </c>
      <c r="AT16" s="6" t="n">
        <f aca="false">$H$26</f>
        <v>1522.58689463587</v>
      </c>
      <c r="AU16" s="6" t="n">
        <f aca="false">AT16*-1</f>
        <v>-1522.58689463587</v>
      </c>
    </row>
    <row r="17" customFormat="false" ht="15" hidden="false" customHeight="false" outlineLevel="0" collapsed="false">
      <c r="A17" s="4" t="n">
        <v>15</v>
      </c>
      <c r="B17" s="4" t="n">
        <v>2600</v>
      </c>
      <c r="C17" s="6" t="n">
        <f aca="false">C16+$R$2*(B16-C16)</f>
        <v>3203.62212370432</v>
      </c>
      <c r="D17" s="6" t="n">
        <f aca="false">B17-C17</f>
        <v>-603.62212370432</v>
      </c>
      <c r="E17" s="6" t="n">
        <f aca="false">E16+$S$2*(B16-E16)</f>
        <v>3167.21542506496</v>
      </c>
      <c r="F17" s="6" t="n">
        <f aca="false">B17-E17</f>
        <v>-567.21542506496</v>
      </c>
      <c r="G17" s="6" t="n">
        <f aca="false">G16+$T$2*(B16-G16)</f>
        <v>3095.41113062329</v>
      </c>
      <c r="H17" s="6" t="n">
        <f aca="false">B17-G17</f>
        <v>-495.41113062329</v>
      </c>
      <c r="I17" s="6" t="n">
        <f aca="false">ABS(D17)</f>
        <v>603.62212370432</v>
      </c>
      <c r="J17" s="6" t="n">
        <f aca="false">ABS(F17)</f>
        <v>567.21542506496</v>
      </c>
      <c r="K17" s="6" t="n">
        <f aca="false">ABS(H17)</f>
        <v>495.41113062329</v>
      </c>
      <c r="L17" s="6" t="n">
        <f aca="false">$D$26</f>
        <v>1179.40639536188</v>
      </c>
      <c r="M17" s="6" t="n">
        <f aca="false">L17*-1</f>
        <v>-1179.40639536188</v>
      </c>
      <c r="N17" s="6" t="n">
        <f aca="false">$F$26</f>
        <v>1364.72726967098</v>
      </c>
      <c r="O17" s="6" t="n">
        <f aca="false">N17*-1</f>
        <v>-1364.72726967098</v>
      </c>
      <c r="P17" s="6" t="n">
        <f aca="false">$H$26</f>
        <v>1522.58689463587</v>
      </c>
      <c r="Q17" s="6" t="n">
        <f aca="false">P17*-1</f>
        <v>-1522.58689463587</v>
      </c>
      <c r="AE17" s="4" t="n">
        <v>15</v>
      </c>
      <c r="AF17" s="4" t="n">
        <v>2600</v>
      </c>
      <c r="AG17" s="6" t="n">
        <f aca="false">AG16+$R$2*(AF16-AG16)</f>
        <v>3203.62212370432</v>
      </c>
      <c r="AH17" s="6" t="n">
        <f aca="false">AF17-AG17</f>
        <v>-603.62212370432</v>
      </c>
      <c r="AI17" s="6" t="n">
        <f aca="false">AI16+$S$2*(AF16-AI16)</f>
        <v>3167.21542506496</v>
      </c>
      <c r="AJ17" s="6" t="n">
        <f aca="false">AF17-AI17</f>
        <v>-567.21542506496</v>
      </c>
      <c r="AK17" s="6" t="n">
        <f aca="false">AK16+$T$2*(AF16-AK16)</f>
        <v>3095.41113062329</v>
      </c>
      <c r="AL17" s="6" t="n">
        <f aca="false">AF17-AK17</f>
        <v>-495.41113062329</v>
      </c>
      <c r="AM17" s="6" t="n">
        <f aca="false">ABS(AH17)</f>
        <v>603.62212370432</v>
      </c>
      <c r="AN17" s="6" t="n">
        <f aca="false">ABS(AJ17)</f>
        <v>567.21542506496</v>
      </c>
      <c r="AO17" s="6" t="n">
        <f aca="false">ABS(AL17)</f>
        <v>495.41113062329</v>
      </c>
      <c r="AP17" s="6" t="n">
        <f aca="false">$D$26</f>
        <v>1179.40639536188</v>
      </c>
      <c r="AQ17" s="6" t="n">
        <f aca="false">AP17*-1</f>
        <v>-1179.40639536188</v>
      </c>
      <c r="AR17" s="6" t="n">
        <f aca="false">$F$26</f>
        <v>1364.72726967098</v>
      </c>
      <c r="AS17" s="6" t="n">
        <f aca="false">AR17*-1</f>
        <v>-1364.72726967098</v>
      </c>
      <c r="AT17" s="6" t="n">
        <f aca="false">$H$26</f>
        <v>1522.58689463587</v>
      </c>
      <c r="AU17" s="6" t="n">
        <f aca="false">AT17*-1</f>
        <v>-1522.58689463587</v>
      </c>
    </row>
    <row r="18" customFormat="false" ht="15" hidden="false" customHeight="false" outlineLevel="0" collapsed="false">
      <c r="A18" s="4" t="n">
        <v>16</v>
      </c>
      <c r="B18" s="4" t="n">
        <v>2975</v>
      </c>
      <c r="C18" s="6" t="n">
        <f aca="false">C17+$R$2*(B17-C17)</f>
        <v>3082.89769896346</v>
      </c>
      <c r="D18" s="6" t="n">
        <f aca="false">B18-C18</f>
        <v>-107.897698963456</v>
      </c>
      <c r="E18" s="6" t="n">
        <f aca="false">E17+$S$2*(B17-E17)</f>
        <v>2826.88617002598</v>
      </c>
      <c r="F18" s="6" t="n">
        <f aca="false">B18-E18</f>
        <v>148.113829974016</v>
      </c>
      <c r="G18" s="6" t="n">
        <f aca="false">G17+$T$2*(B17-G17)</f>
        <v>2649.54111306233</v>
      </c>
      <c r="H18" s="6" t="n">
        <f aca="false">B18-G18</f>
        <v>325.458886937671</v>
      </c>
      <c r="I18" s="6" t="n">
        <f aca="false">ABS(D18)</f>
        <v>107.897698963456</v>
      </c>
      <c r="J18" s="6" t="n">
        <f aca="false">ABS(F18)</f>
        <v>148.113829974016</v>
      </c>
      <c r="K18" s="6" t="n">
        <f aca="false">ABS(H18)</f>
        <v>325.458886937671</v>
      </c>
      <c r="L18" s="6" t="n">
        <f aca="false">$D$26</f>
        <v>1179.40639536188</v>
      </c>
      <c r="M18" s="6" t="n">
        <f aca="false">L18*-1</f>
        <v>-1179.40639536188</v>
      </c>
      <c r="N18" s="6" t="n">
        <f aca="false">$F$26</f>
        <v>1364.72726967098</v>
      </c>
      <c r="O18" s="6" t="n">
        <f aca="false">N18*-1</f>
        <v>-1364.72726967098</v>
      </c>
      <c r="P18" s="6" t="n">
        <f aca="false">$H$26</f>
        <v>1522.58689463587</v>
      </c>
      <c r="Q18" s="6" t="n">
        <f aca="false">P18*-1</f>
        <v>-1522.58689463587</v>
      </c>
      <c r="AE18" s="4" t="n">
        <v>16</v>
      </c>
      <c r="AF18" s="4" t="n">
        <v>2975</v>
      </c>
      <c r="AG18" s="6" t="n">
        <f aca="false">AG17+$R$2*(AF17-AG17)</f>
        <v>3082.89769896346</v>
      </c>
      <c r="AH18" s="6" t="n">
        <f aca="false">AF18-AG18</f>
        <v>-107.897698963456</v>
      </c>
      <c r="AI18" s="6" t="n">
        <f aca="false">AI17+$S$2*(AF17-AI17)</f>
        <v>2826.88617002598</v>
      </c>
      <c r="AJ18" s="6" t="n">
        <f aca="false">AF18-AI18</f>
        <v>148.113829974016</v>
      </c>
      <c r="AK18" s="6" t="n">
        <f aca="false">AK17+$T$2*(AF17-AK17)</f>
        <v>2649.54111306233</v>
      </c>
      <c r="AL18" s="6" t="n">
        <f aca="false">AF18-AK18</f>
        <v>325.458886937671</v>
      </c>
      <c r="AM18" s="6" t="n">
        <f aca="false">ABS(AH18)</f>
        <v>107.897698963456</v>
      </c>
      <c r="AN18" s="6" t="n">
        <f aca="false">ABS(AJ18)</f>
        <v>148.113829974016</v>
      </c>
      <c r="AO18" s="6" t="n">
        <f aca="false">ABS(AL18)</f>
        <v>325.458886937671</v>
      </c>
      <c r="AP18" s="6" t="n">
        <f aca="false">$D$26</f>
        <v>1179.40639536188</v>
      </c>
      <c r="AQ18" s="6" t="n">
        <f aca="false">AP18*-1</f>
        <v>-1179.40639536188</v>
      </c>
      <c r="AR18" s="6" t="n">
        <f aca="false">$F$26</f>
        <v>1364.72726967098</v>
      </c>
      <c r="AS18" s="6" t="n">
        <f aca="false">AR18*-1</f>
        <v>-1364.72726967098</v>
      </c>
      <c r="AT18" s="6" t="n">
        <f aca="false">$H$26</f>
        <v>1522.58689463587</v>
      </c>
      <c r="AU18" s="6" t="n">
        <f aca="false">AT18*-1</f>
        <v>-1522.58689463587</v>
      </c>
    </row>
    <row r="19" customFormat="false" ht="15" hidden="false" customHeight="false" outlineLevel="0" collapsed="false">
      <c r="A19" s="4" t="n">
        <v>17</v>
      </c>
      <c r="B19" s="4" t="n">
        <v>3196</v>
      </c>
      <c r="C19" s="6" t="n">
        <f aca="false">C18+$R$2*(B18-C18)</f>
        <v>3061.31815917077</v>
      </c>
      <c r="D19" s="6" t="n">
        <f aca="false">B19-C19</f>
        <v>134.681840829235</v>
      </c>
      <c r="E19" s="6" t="n">
        <f aca="false">E18+$S$2*(B18-E18)</f>
        <v>2915.75446801039</v>
      </c>
      <c r="F19" s="6" t="n">
        <f aca="false">B19-E19</f>
        <v>280.245531989606</v>
      </c>
      <c r="G19" s="6" t="n">
        <f aca="false">G18+$T$2*(B18-G18)</f>
        <v>2942.45411130623</v>
      </c>
      <c r="H19" s="6" t="n">
        <f aca="false">B19-G19</f>
        <v>253.545888693767</v>
      </c>
      <c r="I19" s="6" t="n">
        <f aca="false">ABS(D19)</f>
        <v>134.681840829235</v>
      </c>
      <c r="J19" s="6" t="n">
        <f aca="false">ABS(F19)</f>
        <v>280.245531989606</v>
      </c>
      <c r="K19" s="6" t="n">
        <f aca="false">ABS(H19)</f>
        <v>253.545888693767</v>
      </c>
      <c r="L19" s="6" t="n">
        <f aca="false">$D$26</f>
        <v>1179.40639536188</v>
      </c>
      <c r="M19" s="6" t="n">
        <f aca="false">L19*-1</f>
        <v>-1179.40639536188</v>
      </c>
      <c r="N19" s="6" t="n">
        <f aca="false">$F$26</f>
        <v>1364.72726967098</v>
      </c>
      <c r="O19" s="6" t="n">
        <f aca="false">N19*-1</f>
        <v>-1364.72726967098</v>
      </c>
      <c r="P19" s="6" t="n">
        <f aca="false">$H$26</f>
        <v>1522.58689463587</v>
      </c>
      <c r="Q19" s="6" t="n">
        <f aca="false">P19*-1</f>
        <v>-1522.58689463587</v>
      </c>
      <c r="AE19" s="4" t="n">
        <v>17</v>
      </c>
      <c r="AF19" s="4" t="n">
        <v>3196</v>
      </c>
      <c r="AG19" s="6" t="n">
        <f aca="false">AG18+$R$2*(AF18-AG18)</f>
        <v>3061.31815917077</v>
      </c>
      <c r="AH19" s="6" t="n">
        <f aca="false">AF19-AG19</f>
        <v>134.681840829235</v>
      </c>
      <c r="AI19" s="6" t="n">
        <f aca="false">AI18+$S$2*(AF18-AI18)</f>
        <v>2915.75446801039</v>
      </c>
      <c r="AJ19" s="6" t="n">
        <f aca="false">AF19-AI19</f>
        <v>280.245531989606</v>
      </c>
      <c r="AK19" s="6" t="n">
        <f aca="false">AK18+$T$2*(AF18-AK18)</f>
        <v>2942.45411130623</v>
      </c>
      <c r="AL19" s="6" t="n">
        <f aca="false">AF19-AK19</f>
        <v>253.545888693767</v>
      </c>
      <c r="AM19" s="6" t="n">
        <f aca="false">ABS(AH19)</f>
        <v>134.681840829235</v>
      </c>
      <c r="AN19" s="6" t="n">
        <f aca="false">ABS(AJ19)</f>
        <v>280.245531989606</v>
      </c>
      <c r="AO19" s="6" t="n">
        <f aca="false">ABS(AL19)</f>
        <v>253.545888693767</v>
      </c>
      <c r="AP19" s="6" t="n">
        <f aca="false">$D$26</f>
        <v>1179.40639536188</v>
      </c>
      <c r="AQ19" s="6" t="n">
        <f aca="false">AP19*-1</f>
        <v>-1179.40639536188</v>
      </c>
      <c r="AR19" s="6" t="n">
        <f aca="false">$F$26</f>
        <v>1364.72726967098</v>
      </c>
      <c r="AS19" s="6" t="n">
        <f aca="false">AR19*-1</f>
        <v>-1364.72726967098</v>
      </c>
      <c r="AT19" s="6" t="n">
        <f aca="false">$H$26</f>
        <v>1522.58689463587</v>
      </c>
      <c r="AU19" s="6" t="n">
        <f aca="false">AT19*-1</f>
        <v>-1522.58689463587</v>
      </c>
    </row>
    <row r="20" customFormat="false" ht="15" hidden="false" customHeight="false" outlineLevel="0" collapsed="false">
      <c r="A20" s="4" t="n">
        <v>18</v>
      </c>
      <c r="B20" s="4" t="n">
        <v>3824</v>
      </c>
      <c r="C20" s="6" t="n">
        <f aca="false">C19+$R$2*(B19-C19)</f>
        <v>3088.25452733661</v>
      </c>
      <c r="D20" s="6" t="n">
        <f aca="false">B20-C20</f>
        <v>735.745472663388</v>
      </c>
      <c r="E20" s="6" t="n">
        <f aca="false">E19+$S$2*(B19-E19)</f>
        <v>3083.90178720416</v>
      </c>
      <c r="F20" s="6" t="n">
        <f aca="false">B20-E20</f>
        <v>740.098212795842</v>
      </c>
      <c r="G20" s="6" t="n">
        <f aca="false">G19+$T$2*(B19-G19)</f>
        <v>3170.64541113062</v>
      </c>
      <c r="H20" s="6" t="n">
        <f aca="false">B20-G20</f>
        <v>653.354588869377</v>
      </c>
      <c r="I20" s="6" t="n">
        <f aca="false">ABS(D20)</f>
        <v>735.745472663388</v>
      </c>
      <c r="J20" s="6" t="n">
        <f aca="false">ABS(F20)</f>
        <v>740.098212795842</v>
      </c>
      <c r="K20" s="6" t="n">
        <f aca="false">ABS(H20)</f>
        <v>653.354588869377</v>
      </c>
      <c r="L20" s="6" t="n">
        <f aca="false">$D$26</f>
        <v>1179.40639536188</v>
      </c>
      <c r="M20" s="6" t="n">
        <f aca="false">L20*-1</f>
        <v>-1179.40639536188</v>
      </c>
      <c r="N20" s="6" t="n">
        <f aca="false">$F$26</f>
        <v>1364.72726967098</v>
      </c>
      <c r="O20" s="6" t="n">
        <f aca="false">N20*-1</f>
        <v>-1364.72726967098</v>
      </c>
      <c r="P20" s="6" t="n">
        <f aca="false">$H$26</f>
        <v>1522.58689463587</v>
      </c>
      <c r="Q20" s="6" t="n">
        <f aca="false">P20*-1</f>
        <v>-1522.58689463587</v>
      </c>
      <c r="AE20" s="4" t="n">
        <v>18</v>
      </c>
      <c r="AF20" s="4" t="n">
        <v>3824</v>
      </c>
      <c r="AG20" s="6" t="n">
        <f aca="false">AG19+$R$2*(AF19-AG19)</f>
        <v>3088.25452733661</v>
      </c>
      <c r="AH20" s="6" t="n">
        <f aca="false">AF20-AG20</f>
        <v>735.745472663388</v>
      </c>
      <c r="AI20" s="6" t="n">
        <f aca="false">AI19+$S$2*(AF19-AI19)</f>
        <v>3083.90178720416</v>
      </c>
      <c r="AJ20" s="6" t="n">
        <f aca="false">AF20-AI20</f>
        <v>740.098212795842</v>
      </c>
      <c r="AK20" s="6" t="n">
        <f aca="false">AK19+$T$2*(AF19-AK19)</f>
        <v>3170.64541113062</v>
      </c>
      <c r="AL20" s="6" t="n">
        <f aca="false">AF20-AK20</f>
        <v>653.354588869377</v>
      </c>
      <c r="AM20" s="6" t="n">
        <f aca="false">ABS(AH20)</f>
        <v>735.745472663388</v>
      </c>
      <c r="AN20" s="6" t="n">
        <f aca="false">ABS(AJ20)</f>
        <v>740.098212795842</v>
      </c>
      <c r="AO20" s="6" t="n">
        <f aca="false">ABS(AL20)</f>
        <v>653.354588869377</v>
      </c>
      <c r="AP20" s="6" t="n">
        <f aca="false">$D$26</f>
        <v>1179.40639536188</v>
      </c>
      <c r="AQ20" s="6" t="n">
        <f aca="false">AP20*-1</f>
        <v>-1179.40639536188</v>
      </c>
      <c r="AR20" s="6" t="n">
        <f aca="false">$F$26</f>
        <v>1364.72726967098</v>
      </c>
      <c r="AS20" s="6" t="n">
        <f aca="false">AR20*-1</f>
        <v>-1364.72726967098</v>
      </c>
      <c r="AT20" s="6" t="n">
        <f aca="false">$H$26</f>
        <v>1522.58689463587</v>
      </c>
      <c r="AU20" s="6" t="n">
        <f aca="false">AT20*-1</f>
        <v>-1522.58689463587</v>
      </c>
    </row>
    <row r="21" customFormat="false" ht="15" hidden="false" customHeight="false" outlineLevel="0" collapsed="false">
      <c r="A21" s="4" t="n">
        <v>19</v>
      </c>
      <c r="B21" s="4" t="n">
        <v>3449</v>
      </c>
      <c r="C21" s="6" t="n">
        <f aca="false">C20+$R$2*(B20-C20)</f>
        <v>3235.40362186929</v>
      </c>
      <c r="D21" s="6" t="n">
        <f aca="false">B21-C21</f>
        <v>213.596378130711</v>
      </c>
      <c r="E21" s="6" t="n">
        <f aca="false">E20+$S$2*(B20-E20)</f>
        <v>3527.96071488166</v>
      </c>
      <c r="F21" s="6" t="n">
        <f aca="false">B21-E21</f>
        <v>-78.9607148816631</v>
      </c>
      <c r="G21" s="6" t="n">
        <f aca="false">G20+$T$2*(B20-G20)</f>
        <v>3758.66454111306</v>
      </c>
      <c r="H21" s="6" t="n">
        <f aca="false">B21-G21</f>
        <v>-309.664541113062</v>
      </c>
      <c r="I21" s="6" t="n">
        <f aca="false">ABS(D21)</f>
        <v>213.596378130711</v>
      </c>
      <c r="J21" s="6" t="n">
        <f aca="false">ABS(F21)</f>
        <v>78.9607148816631</v>
      </c>
      <c r="K21" s="6" t="n">
        <f aca="false">ABS(H21)</f>
        <v>309.664541113062</v>
      </c>
      <c r="L21" s="6" t="n">
        <f aca="false">$D$26</f>
        <v>1179.40639536188</v>
      </c>
      <c r="M21" s="6" t="n">
        <f aca="false">L21*-1</f>
        <v>-1179.40639536188</v>
      </c>
      <c r="N21" s="6" t="n">
        <f aca="false">$F$26</f>
        <v>1364.72726967098</v>
      </c>
      <c r="O21" s="6" t="n">
        <f aca="false">N21*-1</f>
        <v>-1364.72726967098</v>
      </c>
      <c r="P21" s="6" t="n">
        <f aca="false">$H$26</f>
        <v>1522.58689463587</v>
      </c>
      <c r="Q21" s="6" t="n">
        <f aca="false">P21*-1</f>
        <v>-1522.58689463587</v>
      </c>
      <c r="AE21" s="4" t="n">
        <v>19</v>
      </c>
      <c r="AF21" s="4" t="n">
        <v>3449</v>
      </c>
      <c r="AG21" s="6" t="n">
        <f aca="false">AG20+$R$2*(AF20-AG20)</f>
        <v>3235.40362186929</v>
      </c>
      <c r="AH21" s="6" t="n">
        <f aca="false">AF21-AG21</f>
        <v>213.596378130711</v>
      </c>
      <c r="AI21" s="6" t="n">
        <f aca="false">AI20+$S$2*(AF20-AI20)</f>
        <v>3527.96071488166</v>
      </c>
      <c r="AJ21" s="6" t="n">
        <f aca="false">AF21-AI21</f>
        <v>-78.9607148816631</v>
      </c>
      <c r="AK21" s="6" t="n">
        <f aca="false">AK20+$T$2*(AF20-AK20)</f>
        <v>3758.66454111306</v>
      </c>
      <c r="AL21" s="6" t="n">
        <f aca="false">AF21-AK21</f>
        <v>-309.664541113062</v>
      </c>
      <c r="AM21" s="6" t="n">
        <f aca="false">ABS(AH21)</f>
        <v>213.596378130711</v>
      </c>
      <c r="AN21" s="6" t="n">
        <f aca="false">ABS(AJ21)</f>
        <v>78.9607148816631</v>
      </c>
      <c r="AO21" s="6" t="n">
        <f aca="false">ABS(AL21)</f>
        <v>309.664541113062</v>
      </c>
      <c r="AP21" s="6" t="n">
        <f aca="false">$D$26</f>
        <v>1179.40639536188</v>
      </c>
      <c r="AQ21" s="6" t="n">
        <f aca="false">AP21*-1</f>
        <v>-1179.40639536188</v>
      </c>
      <c r="AR21" s="6" t="n">
        <f aca="false">$F$26</f>
        <v>1364.72726967098</v>
      </c>
      <c r="AS21" s="6" t="n">
        <f aca="false">AR21*-1</f>
        <v>-1364.72726967098</v>
      </c>
      <c r="AT21" s="6" t="n">
        <f aca="false">$H$26</f>
        <v>1522.58689463587</v>
      </c>
      <c r="AU21" s="6" t="n">
        <f aca="false">AT21*-1</f>
        <v>-1522.58689463587</v>
      </c>
    </row>
    <row r="22" customFormat="false" ht="15" hidden="false" customHeight="false" outlineLevel="0" collapsed="false">
      <c r="A22" s="4" t="n">
        <v>20</v>
      </c>
      <c r="B22" s="4" t="n">
        <v>2936</v>
      </c>
      <c r="C22" s="6" t="n">
        <f aca="false">C21+$R$2*(B21-C21)</f>
        <v>3278.12289749543</v>
      </c>
      <c r="D22" s="6" t="n">
        <f aca="false">B22-C22</f>
        <v>-342.122897495432</v>
      </c>
      <c r="E22" s="6" t="n">
        <f aca="false">E21+$S$2*(B21-E21)</f>
        <v>3480.58428595267</v>
      </c>
      <c r="F22" s="6" t="n">
        <f aca="false">B22-E22</f>
        <v>-544.584285952665</v>
      </c>
      <c r="G22" s="6" t="n">
        <f aca="false">G21+$T$2*(B21-G21)</f>
        <v>3479.96645411131</v>
      </c>
      <c r="H22" s="6" t="n">
        <f aca="false">B22-G22</f>
        <v>-543.966454111306</v>
      </c>
      <c r="I22" s="6" t="n">
        <f aca="false">ABS(D22)</f>
        <v>342.122897495432</v>
      </c>
      <c r="J22" s="6" t="n">
        <f aca="false">ABS(F22)</f>
        <v>544.584285952665</v>
      </c>
      <c r="K22" s="6" t="n">
        <f aca="false">ABS(H22)</f>
        <v>543.966454111306</v>
      </c>
      <c r="L22" s="6" t="n">
        <f aca="false">$D$26</f>
        <v>1179.40639536188</v>
      </c>
      <c r="M22" s="6" t="n">
        <f aca="false">L22*-1</f>
        <v>-1179.40639536188</v>
      </c>
      <c r="N22" s="6" t="n">
        <f aca="false">$F$26</f>
        <v>1364.72726967098</v>
      </c>
      <c r="O22" s="6" t="n">
        <f aca="false">N22*-1</f>
        <v>-1364.72726967098</v>
      </c>
      <c r="P22" s="6" t="n">
        <f aca="false">$H$26</f>
        <v>1522.58689463587</v>
      </c>
      <c r="Q22" s="6" t="n">
        <f aca="false">P22*-1</f>
        <v>-1522.58689463587</v>
      </c>
      <c r="AE22" s="4" t="n">
        <v>20</v>
      </c>
      <c r="AF22" s="4" t="n">
        <v>2936</v>
      </c>
      <c r="AG22" s="6" t="n">
        <f aca="false">AG21+$R$2*(AF21-AG21)</f>
        <v>3278.12289749543</v>
      </c>
      <c r="AH22" s="6" t="n">
        <f aca="false">AF22-AG22</f>
        <v>-342.122897495432</v>
      </c>
      <c r="AI22" s="6" t="n">
        <f aca="false">AI21+$S$2*(AF21-AI21)</f>
        <v>3480.58428595267</v>
      </c>
      <c r="AJ22" s="6" t="n">
        <f aca="false">AF22-AI22</f>
        <v>-544.584285952665</v>
      </c>
      <c r="AK22" s="6" t="n">
        <f aca="false">AK21+$T$2*(AF21-AK21)</f>
        <v>3479.96645411131</v>
      </c>
      <c r="AL22" s="6" t="n">
        <f aca="false">AF22-AK22</f>
        <v>-543.966454111306</v>
      </c>
      <c r="AM22" s="6" t="n">
        <f aca="false">ABS(AH22)</f>
        <v>342.122897495432</v>
      </c>
      <c r="AN22" s="6" t="n">
        <f aca="false">ABS(AJ22)</f>
        <v>544.584285952665</v>
      </c>
      <c r="AO22" s="6" t="n">
        <f aca="false">ABS(AL22)</f>
        <v>543.966454111306</v>
      </c>
      <c r="AP22" s="6" t="n">
        <f aca="false">$D$26</f>
        <v>1179.40639536188</v>
      </c>
      <c r="AQ22" s="6" t="n">
        <f aca="false">AP22*-1</f>
        <v>-1179.40639536188</v>
      </c>
      <c r="AR22" s="6" t="n">
        <f aca="false">$F$26</f>
        <v>1364.72726967098</v>
      </c>
      <c r="AS22" s="6" t="n">
        <f aca="false">AR22*-1</f>
        <v>-1364.72726967098</v>
      </c>
      <c r="AT22" s="6" t="n">
        <f aca="false">$H$26</f>
        <v>1522.58689463587</v>
      </c>
      <c r="AU22" s="6" t="n">
        <f aca="false">AT22*-1</f>
        <v>-1522.58689463587</v>
      </c>
    </row>
    <row r="23" customFormat="false" ht="15" hidden="false" customHeight="false" outlineLevel="0" collapsed="false">
      <c r="A23" s="4" t="n">
        <v>21</v>
      </c>
      <c r="B23" s="4"/>
      <c r="C23" s="6" t="n">
        <f aca="false">C22+$R$2*(B22-C22)</f>
        <v>3209.69831799635</v>
      </c>
      <c r="D23" s="6"/>
      <c r="E23" s="6" t="n">
        <f aca="false">E22+$S$2*(B22-E22)</f>
        <v>3153.83371438107</v>
      </c>
      <c r="F23" s="6"/>
      <c r="G23" s="6" t="n">
        <f aca="false">G22+$T$2*(B22-G22)</f>
        <v>2990.39664541113</v>
      </c>
      <c r="H23" s="6"/>
      <c r="I23" s="6"/>
      <c r="J23" s="6"/>
      <c r="K23" s="6"/>
      <c r="L23" s="6" t="n">
        <f aca="false">$D$26</f>
        <v>1179.40639536188</v>
      </c>
      <c r="M23" s="6" t="n">
        <f aca="false">L23*-1</f>
        <v>-1179.40639536188</v>
      </c>
      <c r="N23" s="6" t="n">
        <f aca="false">$F$26</f>
        <v>1364.72726967098</v>
      </c>
      <c r="O23" s="6" t="n">
        <f aca="false">N23*-1</f>
        <v>-1364.72726967098</v>
      </c>
      <c r="P23" s="6" t="n">
        <f aca="false">$H$26</f>
        <v>1522.58689463587</v>
      </c>
      <c r="Q23" s="6" t="n">
        <f aca="false">P23*-1</f>
        <v>-1522.58689463587</v>
      </c>
      <c r="AE23" s="4" t="n">
        <v>21</v>
      </c>
      <c r="AF23" s="4"/>
      <c r="AG23" s="6" t="n">
        <f aca="false">AG22+$R$2*(AF22-AG22)</f>
        <v>3209.69831799635</v>
      </c>
      <c r="AH23" s="6"/>
      <c r="AI23" s="6" t="n">
        <f aca="false">AI22+$S$2*(AF22-AI22)</f>
        <v>3153.83371438107</v>
      </c>
      <c r="AJ23" s="6"/>
      <c r="AK23" s="6" t="n">
        <f aca="false">AK22+$T$2*(AF22-AK22)</f>
        <v>2990.39664541113</v>
      </c>
      <c r="AL23" s="6"/>
      <c r="AM23" s="6"/>
      <c r="AN23" s="6"/>
      <c r="AO23" s="6"/>
      <c r="AP23" s="6" t="n">
        <f aca="false">$D$26</f>
        <v>1179.40639536188</v>
      </c>
      <c r="AQ23" s="6" t="n">
        <f aca="false">AP23*-1</f>
        <v>-1179.40639536188</v>
      </c>
      <c r="AR23" s="6" t="n">
        <f aca="false">$F$26</f>
        <v>1364.72726967098</v>
      </c>
      <c r="AS23" s="6" t="n">
        <f aca="false">AR23*-1</f>
        <v>-1364.72726967098</v>
      </c>
      <c r="AT23" s="6" t="n">
        <f aca="false">$H$26</f>
        <v>1522.58689463587</v>
      </c>
      <c r="AU23" s="6" t="n">
        <f aca="false">AT23*-1</f>
        <v>-1522.58689463587</v>
      </c>
    </row>
    <row r="24" customFormat="false" ht="15" hidden="false" customHeight="false" outlineLevel="0" collapsed="false">
      <c r="A24" s="3" t="s">
        <v>24</v>
      </c>
      <c r="B24" s="3"/>
      <c r="C24" s="3"/>
      <c r="D24" s="6" t="n">
        <f aca="false">SUM(D3:D22)</f>
        <v>548.491589981728</v>
      </c>
      <c r="E24" s="4"/>
      <c r="F24" s="6" t="n">
        <f aca="false">SUM(F3:F22)</f>
        <v>89.722857301776</v>
      </c>
      <c r="G24" s="4"/>
      <c r="H24" s="6" t="n">
        <f aca="false">SUM(H3:H23)</f>
        <v>-121.781505098743</v>
      </c>
      <c r="I24" s="4"/>
      <c r="J24" s="4"/>
      <c r="K24" s="4"/>
      <c r="L24" s="6"/>
      <c r="M24" s="6"/>
      <c r="N24" s="6"/>
      <c r="O24" s="6"/>
      <c r="P24" s="6"/>
      <c r="Q24" s="6"/>
      <c r="AE24" s="3" t="s">
        <v>103</v>
      </c>
      <c r="AF24" s="3"/>
      <c r="AG24" s="3"/>
      <c r="AH24" s="6" t="n">
        <f aca="false">SUM(AH13:AH22)</f>
        <v>66.6394939817274</v>
      </c>
      <c r="AI24" s="4"/>
      <c r="AJ24" s="6" t="n">
        <f aca="false">SUM(AJ13:AJ22)</f>
        <v>-76.5938786982242</v>
      </c>
      <c r="AK24" s="4"/>
      <c r="AL24" s="6" t="n">
        <f aca="false">SUM(AL13:AL22)</f>
        <v>-264.343986098743</v>
      </c>
      <c r="AM24" s="4"/>
      <c r="AN24" s="4"/>
      <c r="AO24" s="4"/>
      <c r="AP24" s="6"/>
      <c r="AQ24" s="6"/>
      <c r="AR24" s="6"/>
      <c r="AS24" s="6"/>
      <c r="AT24" s="6"/>
      <c r="AU24" s="6"/>
    </row>
    <row r="25" customFormat="false" ht="15" hidden="false" customHeight="false" outlineLevel="0" collapsed="false">
      <c r="A25" s="3" t="s">
        <v>112</v>
      </c>
      <c r="B25" s="3"/>
      <c r="C25" s="3"/>
      <c r="D25" s="6" t="n">
        <f aca="false">AVERAGE(I3:I22)</f>
        <v>294.851598840471</v>
      </c>
      <c r="E25" s="6"/>
      <c r="F25" s="6" t="n">
        <f aca="false">AVERAGE(J3:J22)</f>
        <v>341.181817417745</v>
      </c>
      <c r="G25" s="6"/>
      <c r="H25" s="6" t="n">
        <f aca="false">AVERAGE(K3:K22)</f>
        <v>380.646723658967</v>
      </c>
      <c r="I25" s="4"/>
      <c r="J25" s="4"/>
      <c r="K25" s="4"/>
      <c r="L25" s="6"/>
      <c r="M25" s="6"/>
      <c r="N25" s="6"/>
      <c r="O25" s="6"/>
      <c r="P25" s="6"/>
      <c r="Q25" s="6"/>
      <c r="AE25" s="3" t="s">
        <v>104</v>
      </c>
      <c r="AF25" s="3"/>
      <c r="AG25" s="3"/>
      <c r="AH25" s="6" t="n">
        <f aca="false">AVERAGE(AM13:AM22)</f>
        <v>311.922108196894</v>
      </c>
      <c r="AI25" s="6"/>
      <c r="AJ25" s="6" t="n">
        <f aca="false">AVERAGE(AN13:AN22)</f>
        <v>358.927699493715</v>
      </c>
      <c r="AK25" s="6"/>
      <c r="AL25" s="6" t="n">
        <f aca="false">AVERAGE(AO13:AO22)</f>
        <v>408.680146852037</v>
      </c>
      <c r="AM25" s="4"/>
      <c r="AN25" s="4"/>
      <c r="AO25" s="4"/>
      <c r="AP25" s="6"/>
      <c r="AQ25" s="6"/>
      <c r="AR25" s="6"/>
      <c r="AS25" s="6"/>
      <c r="AT25" s="6"/>
      <c r="AU25" s="6"/>
    </row>
    <row r="26" customFormat="false" ht="15" hidden="false" customHeight="false" outlineLevel="0" collapsed="false">
      <c r="A26" s="3" t="s">
        <v>113</v>
      </c>
      <c r="B26" s="3"/>
      <c r="C26" s="3"/>
      <c r="D26" s="6" t="n">
        <f aca="false">D25*4</f>
        <v>1179.40639536188</v>
      </c>
      <c r="E26" s="6"/>
      <c r="F26" s="6" t="n">
        <f aca="false">F25*4</f>
        <v>1364.72726967098</v>
      </c>
      <c r="G26" s="6"/>
      <c r="H26" s="6" t="n">
        <f aca="false">H25*4</f>
        <v>1522.58689463587</v>
      </c>
      <c r="I26" s="4"/>
      <c r="J26" s="4"/>
      <c r="K26" s="4"/>
      <c r="L26" s="6"/>
      <c r="M26" s="6"/>
      <c r="N26" s="6"/>
      <c r="O26" s="6"/>
      <c r="P26" s="6"/>
      <c r="Q26" s="6"/>
      <c r="AE26" s="3" t="s">
        <v>105</v>
      </c>
      <c r="AF26" s="3"/>
      <c r="AG26" s="3"/>
      <c r="AH26" s="6" t="n">
        <f aca="false">AH25*4</f>
        <v>1247.68843278758</v>
      </c>
      <c r="AI26" s="6"/>
      <c r="AJ26" s="6" t="n">
        <f aca="false">AJ25*4</f>
        <v>1435.71079797486</v>
      </c>
      <c r="AK26" s="6"/>
      <c r="AL26" s="6" t="n">
        <f aca="false">AL25*4</f>
        <v>1634.72058740815</v>
      </c>
      <c r="AM26" s="4"/>
      <c r="AN26" s="4"/>
      <c r="AO26" s="4"/>
      <c r="AP26" s="6"/>
      <c r="AQ26" s="6"/>
      <c r="AR26" s="6"/>
      <c r="AS26" s="6"/>
      <c r="AT26" s="6"/>
      <c r="AU26" s="6"/>
    </row>
    <row r="27" customFormat="false" ht="15" hidden="false" customHeight="false" outlineLevel="0" collapsed="false">
      <c r="D27" s="2"/>
      <c r="E27" s="2"/>
      <c r="F27" s="2"/>
    </row>
  </sheetData>
  <mergeCells count="14">
    <mergeCell ref="A1:K1"/>
    <mergeCell ref="L1:M1"/>
    <mergeCell ref="N1:O1"/>
    <mergeCell ref="P1:Q1"/>
    <mergeCell ref="AE1:AO1"/>
    <mergeCell ref="AP1:AQ1"/>
    <mergeCell ref="AR1:AS1"/>
    <mergeCell ref="AT1:AU1"/>
    <mergeCell ref="A24:C24"/>
    <mergeCell ref="AE24:AG24"/>
    <mergeCell ref="A25:C25"/>
    <mergeCell ref="AE25:AG25"/>
    <mergeCell ref="A26:C26"/>
    <mergeCell ref="AE26:AG2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>Alan Miranda</cp:lastModifiedBy>
  <dcterms:modified xsi:type="dcterms:W3CDTF">2024-09-25T13:05:31Z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