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Exe. 1" sheetId="1" r:id="rId1"/>
    <sheet name="Exe. 2" sheetId="2" r:id="rId2"/>
    <sheet name="Exe. 2 (2)" sheetId="7" r:id="rId3"/>
  </sheets>
  <definedNames>
    <definedName name="_xlnm._FilterDatabase" localSheetId="0" hidden="1">'Exe. 1'!$B$6:$E$17</definedName>
  </definedNames>
  <calcPr calcId="144525"/>
</workbook>
</file>

<file path=xl/calcChain.xml><?xml version="1.0" encoding="utf-8"?>
<calcChain xmlns="http://schemas.openxmlformats.org/spreadsheetml/2006/main">
  <c r="F5" i="7" l="1"/>
  <c r="H4" i="2"/>
  <c r="H3" i="2"/>
  <c r="L7" i="7" l="1"/>
  <c r="L3" i="7"/>
  <c r="K3" i="7"/>
  <c r="J3" i="7"/>
  <c r="I3" i="7"/>
  <c r="F3" i="7" l="1"/>
  <c r="F4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J11" i="7"/>
  <c r="L3" i="2"/>
  <c r="J3" i="2"/>
  <c r="J4" i="2"/>
  <c r="G4" i="2"/>
  <c r="F29" i="1"/>
  <c r="F26" i="1"/>
  <c r="F31" i="1"/>
  <c r="F23" i="1"/>
  <c r="F27" i="1"/>
  <c r="F28" i="1"/>
  <c r="F24" i="1"/>
  <c r="F32" i="1"/>
  <c r="F30" i="1"/>
  <c r="F25" i="1"/>
  <c r="G30" i="1" l="1"/>
  <c r="G32" i="1"/>
  <c r="G29" i="1"/>
  <c r="G25" i="1"/>
  <c r="G26" i="1"/>
  <c r="F33" i="1"/>
  <c r="G31" i="1" s="1"/>
  <c r="L4" i="7"/>
  <c r="L5" i="7"/>
  <c r="L6" i="7"/>
  <c r="L8" i="7"/>
  <c r="L9" i="7"/>
  <c r="L10" i="7"/>
  <c r="L11" i="7"/>
  <c r="L12" i="7"/>
  <c r="L13" i="7"/>
  <c r="L14" i="7"/>
  <c r="L15" i="7"/>
  <c r="L16" i="7"/>
  <c r="L17" i="7"/>
  <c r="L18" i="7"/>
  <c r="L19" i="7"/>
  <c r="M19" i="7" s="1"/>
  <c r="L20" i="7"/>
  <c r="L21" i="7"/>
  <c r="L22" i="7"/>
  <c r="L23" i="7"/>
  <c r="L24" i="7"/>
  <c r="L25" i="7"/>
  <c r="L26" i="7"/>
  <c r="K3" i="2"/>
  <c r="I3" i="2"/>
  <c r="G3" i="2"/>
  <c r="I19" i="7"/>
  <c r="J19" i="7"/>
  <c r="K19" i="7"/>
  <c r="I20" i="7"/>
  <c r="J20" i="7"/>
  <c r="K20" i="7"/>
  <c r="I21" i="7"/>
  <c r="J21" i="7"/>
  <c r="M21" i="7" s="1"/>
  <c r="K21" i="7"/>
  <c r="I22" i="7"/>
  <c r="J22" i="7"/>
  <c r="K22" i="7"/>
  <c r="I23" i="7"/>
  <c r="J23" i="7"/>
  <c r="K23" i="7"/>
  <c r="I24" i="7"/>
  <c r="J24" i="7"/>
  <c r="K24" i="7"/>
  <c r="I25" i="7"/>
  <c r="J25" i="7"/>
  <c r="M25" i="7" s="1"/>
  <c r="K25" i="7"/>
  <c r="I26" i="7"/>
  <c r="J26" i="7"/>
  <c r="K26" i="7"/>
  <c r="M26" i="7" s="1"/>
  <c r="G25" i="7"/>
  <c r="G26" i="7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4" i="7"/>
  <c r="J4" i="7"/>
  <c r="J5" i="7"/>
  <c r="J6" i="7"/>
  <c r="J7" i="7"/>
  <c r="J8" i="7"/>
  <c r="J9" i="7"/>
  <c r="J10" i="7"/>
  <c r="J12" i="7"/>
  <c r="J13" i="7"/>
  <c r="J14" i="7"/>
  <c r="J15" i="7"/>
  <c r="J16" i="7"/>
  <c r="J17" i="7"/>
  <c r="J18" i="7"/>
  <c r="B5" i="7"/>
  <c r="G3" i="7"/>
  <c r="G28" i="1" l="1"/>
  <c r="G23" i="1"/>
  <c r="H23" i="1" s="1"/>
  <c r="G24" i="1"/>
  <c r="H24" i="1" s="1"/>
  <c r="H25" i="1" s="1"/>
  <c r="H26" i="1" s="1"/>
  <c r="H27" i="1" s="1"/>
  <c r="H28" i="1" s="1"/>
  <c r="H29" i="1" s="1"/>
  <c r="H30" i="1" s="1"/>
  <c r="H31" i="1" s="1"/>
  <c r="H32" i="1" s="1"/>
  <c r="G27" i="1"/>
  <c r="M23" i="7"/>
  <c r="M20" i="7"/>
  <c r="M22" i="7"/>
  <c r="M24" i="7"/>
  <c r="I13" i="7"/>
  <c r="K13" i="7"/>
  <c r="M13" i="7" s="1"/>
  <c r="K4" i="7"/>
  <c r="K8" i="7"/>
  <c r="I4" i="7"/>
  <c r="K6" i="7"/>
  <c r="K10" i="7"/>
  <c r="K12" i="7"/>
  <c r="I12" i="7"/>
  <c r="I10" i="7"/>
  <c r="M10" i="7" s="1"/>
  <c r="M3" i="7"/>
  <c r="M4" i="7" l="1"/>
  <c r="K14" i="7"/>
  <c r="I14" i="7"/>
  <c r="I6" i="7"/>
  <c r="M6" i="7" s="1"/>
  <c r="I8" i="7"/>
  <c r="M8" i="7" s="1"/>
  <c r="I5" i="7"/>
  <c r="K5" i="7"/>
  <c r="M5" i="7" s="1"/>
  <c r="I11" i="7"/>
  <c r="K11" i="7"/>
  <c r="I9" i="7"/>
  <c r="K9" i="7"/>
  <c r="M9" i="7" s="1"/>
  <c r="M12" i="7"/>
  <c r="I7" i="7"/>
  <c r="K7" i="7"/>
  <c r="M14" i="7" l="1"/>
  <c r="K15" i="7"/>
  <c r="I15" i="7"/>
  <c r="M11" i="7"/>
  <c r="M7" i="7"/>
  <c r="M15" i="7" l="1"/>
  <c r="K16" i="7"/>
  <c r="I16" i="7"/>
  <c r="I4" i="2"/>
  <c r="I5" i="2"/>
  <c r="I6" i="2"/>
  <c r="I7" i="2"/>
  <c r="I8" i="2"/>
  <c r="I9" i="2"/>
  <c r="I10" i="2"/>
  <c r="I11" i="2"/>
  <c r="I12" i="2"/>
  <c r="G8" i="2"/>
  <c r="G12" i="2" l="1"/>
  <c r="J12" i="2" s="1"/>
  <c r="J8" i="2"/>
  <c r="H8" i="2"/>
  <c r="K8" i="2" s="1"/>
  <c r="G5" i="2"/>
  <c r="M16" i="7"/>
  <c r="K17" i="7"/>
  <c r="I17" i="7"/>
  <c r="G11" i="2"/>
  <c r="G7" i="2"/>
  <c r="G10" i="2"/>
  <c r="G6" i="2"/>
  <c r="G9" i="2"/>
  <c r="E14" i="1"/>
  <c r="E11" i="1"/>
  <c r="E16" i="1"/>
  <c r="E8" i="1"/>
  <c r="G8" i="1" s="1"/>
  <c r="E12" i="1"/>
  <c r="E13" i="1"/>
  <c r="E9" i="1"/>
  <c r="E17" i="1"/>
  <c r="E15" i="1"/>
  <c r="E10" i="1"/>
  <c r="G9" i="1" l="1"/>
  <c r="G10" i="1" s="1"/>
  <c r="G11" i="1" s="1"/>
  <c r="G12" i="1" s="1"/>
  <c r="G13" i="1" s="1"/>
  <c r="G14" i="1" s="1"/>
  <c r="G15" i="1" s="1"/>
  <c r="G16" i="1" s="1"/>
  <c r="G17" i="1" s="1"/>
  <c r="E18" i="1"/>
  <c r="F14" i="1" s="1"/>
  <c r="H12" i="2"/>
  <c r="K12" i="2" s="1"/>
  <c r="L12" i="2" s="1"/>
  <c r="J9" i="2"/>
  <c r="H9" i="2"/>
  <c r="K9" i="2" s="1"/>
  <c r="J7" i="2"/>
  <c r="H7" i="2"/>
  <c r="K7" i="2" s="1"/>
  <c r="J11" i="2"/>
  <c r="H11" i="2"/>
  <c r="K11" i="2" s="1"/>
  <c r="J6" i="2"/>
  <c r="H6" i="2"/>
  <c r="K6" i="2" s="1"/>
  <c r="K4" i="2"/>
  <c r="J10" i="2"/>
  <c r="L10" i="2" s="1"/>
  <c r="H10" i="2"/>
  <c r="K10" i="2" s="1"/>
  <c r="J5" i="2"/>
  <c r="H5" i="2"/>
  <c r="K5" i="2" s="1"/>
  <c r="L8" i="2"/>
  <c r="M17" i="7"/>
  <c r="I18" i="7"/>
  <c r="K18" i="7"/>
  <c r="M18" i="7" s="1"/>
  <c r="F10" i="1" l="1"/>
  <c r="F15" i="1"/>
  <c r="F13" i="1"/>
  <c r="F8" i="1"/>
  <c r="H8" i="1" s="1"/>
  <c r="F16" i="1"/>
  <c r="F9" i="1"/>
  <c r="F17" i="1"/>
  <c r="F12" i="1"/>
  <c r="F11" i="1"/>
  <c r="L5" i="2"/>
  <c r="L6" i="2"/>
  <c r="L7" i="2"/>
  <c r="L4" i="2"/>
  <c r="L11" i="2"/>
  <c r="L9" i="2"/>
  <c r="H9" i="1" l="1"/>
  <c r="H10" i="1" s="1"/>
  <c r="H11" i="1" s="1"/>
  <c r="H12" i="1" s="1"/>
  <c r="H13" i="1" s="1"/>
  <c r="H14" i="1" s="1"/>
  <c r="H15" i="1" s="1"/>
  <c r="H16" i="1" s="1"/>
  <c r="H17" i="1" s="1"/>
</calcChain>
</file>

<file path=xl/sharedStrings.xml><?xml version="1.0" encoding="utf-8"?>
<sst xmlns="http://schemas.openxmlformats.org/spreadsheetml/2006/main" count="117" uniqueCount="53">
  <si>
    <t>Item</t>
  </si>
  <si>
    <t xml:space="preserve">Demanda anual </t>
  </si>
  <si>
    <t>Custo unitário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</si>
  <si>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</si>
  <si>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</si>
  <si>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</si>
  <si>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</si>
  <si>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</si>
  <si>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</si>
  <si>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</si>
  <si>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</si>
  <si>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</si>
  <si>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</si>
  <si>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 xml:space="preserve">Dem.  </t>
  </si>
  <si>
    <t>Cust.</t>
  </si>
  <si>
    <t>Dem. Val.</t>
  </si>
  <si>
    <t>Ordem</t>
  </si>
  <si>
    <t>DV (%)</t>
  </si>
  <si>
    <t>DV Acu.</t>
  </si>
  <si>
    <t>% Acu.</t>
  </si>
  <si>
    <t>Classe</t>
  </si>
  <si>
    <t>A</t>
  </si>
  <si>
    <t>B</t>
  </si>
  <si>
    <t>C</t>
  </si>
  <si>
    <t>TOTAL</t>
  </si>
  <si>
    <t>D</t>
  </si>
  <si>
    <t>Qm</t>
  </si>
  <si>
    <t>$</t>
  </si>
  <si>
    <t>unid.</t>
  </si>
  <si>
    <t>Q</t>
  </si>
  <si>
    <t>tamanho do lote de reposição</t>
  </si>
  <si>
    <t>demanda do item para o período</t>
  </si>
  <si>
    <t>custo unitário de preparação</t>
  </si>
  <si>
    <t>estoque médio do período</t>
  </si>
  <si>
    <t>custo unitário de compra ou fabricação do item</t>
  </si>
  <si>
    <t>CD = D × C</t>
  </si>
  <si>
    <t>CP = D / Q × A</t>
  </si>
  <si>
    <t>CM = Qm × C × I</t>
  </si>
  <si>
    <t>Viagens</t>
  </si>
  <si>
    <t>Lotes</t>
  </si>
  <si>
    <t>CD</t>
  </si>
  <si>
    <t>CP</t>
  </si>
  <si>
    <t>CM</t>
  </si>
  <si>
    <t>CT</t>
  </si>
  <si>
    <t>I</t>
  </si>
  <si>
    <t>taxa de encargos financeiros sobre estoque</t>
  </si>
  <si>
    <t>%</t>
  </si>
  <si>
    <t>Agora o custo de compra do item varia com o tamanho do lote!</t>
  </si>
  <si>
    <t>Considerando que a entrega do lote é feita de uma só vez: Qm = Q/2</t>
  </si>
  <si>
    <t>?</t>
  </si>
  <si>
    <t>demanda valo.</t>
  </si>
  <si>
    <t>Dvacu(%)</t>
  </si>
  <si>
    <t>Q (Lotes)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</si>
</sst>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10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</c:spPr>
            </c:marker>
            <c:bubble3D val="0"/>
          </c:dPt>
          <c:xVal>
            <c:numRef>
              <c:f>'Exe. 1'!$A$7:$A$17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'Exe. 1'!$H$7:$H$17</c:f>
              <c:numCache>
                <c:formatCode>0.0</c:formatCode>
                <c:ptCount val="11"/>
                <c:pt idx="0" formatCode="General">
                  <c:v>0</c:v>
                </c:pt>
                <c:pt idx="1">
                  <c:v>35</c:v>
                </c:pt>
                <c:pt idx="2">
                  <c:v>60</c:v>
                </c:pt>
                <c:pt idx="3">
                  <c:v>70.588235294117652</c:v>
                </c:pt>
                <c:pt idx="4">
                  <c:v>80.705882352941188</c:v>
                </c:pt>
                <c:pt idx="5">
                  <c:v>90.117647058823536</c:v>
                </c:pt>
                <c:pt idx="6">
                  <c:v>92.47058823529413</c:v>
                </c:pt>
                <c:pt idx="7">
                  <c:v>94.64705882352942</c:v>
                </c:pt>
                <c:pt idx="8">
                  <c:v>96.64705882352942</c:v>
                </c:pt>
                <c:pt idx="9">
                  <c:v>98.411764705882362</c:v>
                </c:pt>
                <c:pt idx="10">
                  <c:v>100.00000000000001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7888"/>
        <c:axId val="114599808"/>
      </c:scatterChart>
      <c:valAx>
        <c:axId val="114597888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Itens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599808"/>
        <c:crosses val="autoZero"/>
        <c:crossBetween val="midCat"/>
      </c:valAx>
      <c:valAx>
        <c:axId val="114599808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%  do valor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4597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33983252093488"/>
          <c:y val="5.0696436917987989E-2"/>
          <c:w val="0.81901173067652255"/>
          <c:h val="0.7380857872218027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'Exe. 2'!$L$2</c:f>
              <c:strCache>
                <c:ptCount val="1"/>
                <c:pt idx="0">
                  <c:v>CT</c:v>
                </c:pt>
              </c:strCache>
            </c:strRef>
          </c:tx>
          <c:marker>
            <c:symbol val="none"/>
          </c:marker>
          <c:xVal>
            <c:numRef>
              <c:f>'Exe. 2'!$G$3:$G$12</c:f>
              <c:numCache>
                <c:formatCode>0</c:formatCode>
                <c:ptCount val="10"/>
                <c:pt idx="0" formatCode="General">
                  <c:v>600</c:v>
                </c:pt>
                <c:pt idx="1">
                  <c:v>300</c:v>
                </c:pt>
                <c:pt idx="2">
                  <c:v>200</c:v>
                </c:pt>
                <c:pt idx="3">
                  <c:v>150</c:v>
                </c:pt>
                <c:pt idx="4">
                  <c:v>120</c:v>
                </c:pt>
                <c:pt idx="5">
                  <c:v>100</c:v>
                </c:pt>
                <c:pt idx="6">
                  <c:v>85.714285714285708</c:v>
                </c:pt>
                <c:pt idx="7">
                  <c:v>75</c:v>
                </c:pt>
                <c:pt idx="8">
                  <c:v>66.666666666666671</c:v>
                </c:pt>
                <c:pt idx="9">
                  <c:v>60</c:v>
                </c:pt>
              </c:numCache>
            </c:numRef>
          </c:xVal>
          <c:yVal>
            <c:numRef>
              <c:f>'Exe. 2'!$L$3:$L$12</c:f>
              <c:numCache>
                <c:formatCode>0</c:formatCode>
                <c:ptCount val="10"/>
                <c:pt idx="0">
                  <c:v>43000</c:v>
                </c:pt>
                <c:pt idx="1">
                  <c:v>38450</c:v>
                </c:pt>
                <c:pt idx="2">
                  <c:v>37800</c:v>
                </c:pt>
                <c:pt idx="3">
                  <c:v>38125</c:v>
                </c:pt>
                <c:pt idx="4">
                  <c:v>38840</c:v>
                </c:pt>
                <c:pt idx="5">
                  <c:v>39750</c:v>
                </c:pt>
                <c:pt idx="6">
                  <c:v>40771.428571428572</c:v>
                </c:pt>
                <c:pt idx="7">
                  <c:v>41862.5</c:v>
                </c:pt>
                <c:pt idx="8">
                  <c:v>43000</c:v>
                </c:pt>
                <c:pt idx="9">
                  <c:v>44170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'Exe. 2'!$I$2</c:f>
              <c:strCache>
                <c:ptCount val="1"/>
                <c:pt idx="0">
                  <c:v>CD</c:v>
                </c:pt>
              </c:strCache>
            </c:strRef>
          </c:tx>
          <c:marker>
            <c:symbol val="none"/>
          </c:marker>
          <c:xVal>
            <c:numRef>
              <c:f>'Exe. 2'!$G$3:$G$12</c:f>
              <c:numCache>
                <c:formatCode>0</c:formatCode>
                <c:ptCount val="10"/>
                <c:pt idx="0" formatCode="General">
                  <c:v>600</c:v>
                </c:pt>
                <c:pt idx="1">
                  <c:v>300</c:v>
                </c:pt>
                <c:pt idx="2">
                  <c:v>200</c:v>
                </c:pt>
                <c:pt idx="3">
                  <c:v>150</c:v>
                </c:pt>
                <c:pt idx="4">
                  <c:v>120</c:v>
                </c:pt>
                <c:pt idx="5">
                  <c:v>100</c:v>
                </c:pt>
                <c:pt idx="6">
                  <c:v>85.714285714285708</c:v>
                </c:pt>
                <c:pt idx="7">
                  <c:v>75</c:v>
                </c:pt>
                <c:pt idx="8">
                  <c:v>66.666666666666671</c:v>
                </c:pt>
                <c:pt idx="9">
                  <c:v>60</c:v>
                </c:pt>
              </c:numCache>
            </c:numRef>
          </c:xVal>
          <c:yVal>
            <c:numRef>
              <c:f>'Exe. 2'!$I$3:$I$12</c:f>
              <c:numCache>
                <c:formatCode>General</c:formatCode>
                <c:ptCount val="10"/>
                <c:pt idx="0">
                  <c:v>30000</c:v>
                </c:pt>
                <c:pt idx="1">
                  <c:v>30000</c:v>
                </c:pt>
                <c:pt idx="2">
                  <c:v>30000</c:v>
                </c:pt>
                <c:pt idx="3">
                  <c:v>30000</c:v>
                </c:pt>
                <c:pt idx="4">
                  <c:v>30000</c:v>
                </c:pt>
                <c:pt idx="5">
                  <c:v>30000</c:v>
                </c:pt>
                <c:pt idx="6">
                  <c:v>30000</c:v>
                </c:pt>
                <c:pt idx="7">
                  <c:v>30000</c:v>
                </c:pt>
                <c:pt idx="8">
                  <c:v>30000</c:v>
                </c:pt>
                <c:pt idx="9">
                  <c:v>30000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'Exe. 2'!$J$2</c:f>
              <c:strCache>
                <c:ptCount val="1"/>
                <c:pt idx="0">
                  <c:v>CP</c:v>
                </c:pt>
              </c:strCache>
            </c:strRef>
          </c:tx>
          <c:marker>
            <c:symbol val="none"/>
          </c:marker>
          <c:xVal>
            <c:numRef>
              <c:f>'Exe. 2'!$G$3:$G$12</c:f>
              <c:numCache>
                <c:formatCode>0</c:formatCode>
                <c:ptCount val="10"/>
                <c:pt idx="0" formatCode="General">
                  <c:v>600</c:v>
                </c:pt>
                <c:pt idx="1">
                  <c:v>300</c:v>
                </c:pt>
                <c:pt idx="2">
                  <c:v>200</c:v>
                </c:pt>
                <c:pt idx="3">
                  <c:v>150</c:v>
                </c:pt>
                <c:pt idx="4">
                  <c:v>120</c:v>
                </c:pt>
                <c:pt idx="5">
                  <c:v>100</c:v>
                </c:pt>
                <c:pt idx="6">
                  <c:v>85.714285714285708</c:v>
                </c:pt>
                <c:pt idx="7">
                  <c:v>75</c:v>
                </c:pt>
                <c:pt idx="8">
                  <c:v>66.666666666666671</c:v>
                </c:pt>
                <c:pt idx="9">
                  <c:v>60</c:v>
                </c:pt>
              </c:numCache>
            </c:numRef>
          </c:xVal>
          <c:yVal>
            <c:numRef>
              <c:f>'Exe. 2'!$J$3:$J$12</c:f>
              <c:numCache>
                <c:formatCode>General</c:formatCode>
                <c:ptCount val="10"/>
                <c:pt idx="0">
                  <c:v>1300</c:v>
                </c:pt>
                <c:pt idx="1">
                  <c:v>2600</c:v>
                </c:pt>
                <c:pt idx="2">
                  <c:v>3900</c:v>
                </c:pt>
                <c:pt idx="3">
                  <c:v>5200</c:v>
                </c:pt>
                <c:pt idx="4">
                  <c:v>6500</c:v>
                </c:pt>
                <c:pt idx="5">
                  <c:v>7800</c:v>
                </c:pt>
                <c:pt idx="6">
                  <c:v>9100.0000000000018</c:v>
                </c:pt>
                <c:pt idx="7">
                  <c:v>10400</c:v>
                </c:pt>
                <c:pt idx="8">
                  <c:v>11700</c:v>
                </c:pt>
                <c:pt idx="9">
                  <c:v>13000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'Exe. 2'!$K$2</c:f>
              <c:strCache>
                <c:ptCount val="1"/>
                <c:pt idx="0">
                  <c:v>CM</c:v>
                </c:pt>
              </c:strCache>
            </c:strRef>
          </c:tx>
          <c:marker>
            <c:symbol val="none"/>
          </c:marker>
          <c:xVal>
            <c:numRef>
              <c:f>'Exe. 2'!$G$3:$G$12</c:f>
              <c:numCache>
                <c:formatCode>0</c:formatCode>
                <c:ptCount val="10"/>
                <c:pt idx="0" formatCode="General">
                  <c:v>600</c:v>
                </c:pt>
                <c:pt idx="1">
                  <c:v>300</c:v>
                </c:pt>
                <c:pt idx="2">
                  <c:v>200</c:v>
                </c:pt>
                <c:pt idx="3">
                  <c:v>150</c:v>
                </c:pt>
                <c:pt idx="4">
                  <c:v>120</c:v>
                </c:pt>
                <c:pt idx="5">
                  <c:v>100</c:v>
                </c:pt>
                <c:pt idx="6">
                  <c:v>85.714285714285708</c:v>
                </c:pt>
                <c:pt idx="7">
                  <c:v>75</c:v>
                </c:pt>
                <c:pt idx="8">
                  <c:v>66.666666666666671</c:v>
                </c:pt>
                <c:pt idx="9">
                  <c:v>60</c:v>
                </c:pt>
              </c:numCache>
            </c:numRef>
          </c:xVal>
          <c:yVal>
            <c:numRef>
              <c:f>'Exe. 2'!$K$3:$K$12</c:f>
              <c:numCache>
                <c:formatCode>0</c:formatCode>
                <c:ptCount val="10"/>
                <c:pt idx="0">
                  <c:v>11700</c:v>
                </c:pt>
                <c:pt idx="1">
                  <c:v>5850</c:v>
                </c:pt>
                <c:pt idx="2">
                  <c:v>3900</c:v>
                </c:pt>
                <c:pt idx="3">
                  <c:v>2925</c:v>
                </c:pt>
                <c:pt idx="4">
                  <c:v>2340</c:v>
                </c:pt>
                <c:pt idx="5">
                  <c:v>1950</c:v>
                </c:pt>
                <c:pt idx="6">
                  <c:v>1671.4285714285713</c:v>
                </c:pt>
                <c:pt idx="7">
                  <c:v>1462.5</c:v>
                </c:pt>
                <c:pt idx="8">
                  <c:v>1300</c:v>
                </c:pt>
                <c:pt idx="9">
                  <c:v>1170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14048"/>
        <c:axId val="115320320"/>
      </c:scatterChart>
      <c:valAx>
        <c:axId val="11531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do lote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320320"/>
        <c:crosses val="autoZero"/>
        <c:crossBetween val="midCat"/>
      </c:valAx>
      <c:valAx>
        <c:axId val="115320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$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153140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78791936722198"/>
          <c:y val="8.3717685974184747E-2"/>
          <c:w val="0.10282366725248974"/>
          <c:h val="0.3302815230287994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33983252093488"/>
          <c:y val="5.0696436917987989E-2"/>
          <c:w val="0.81901173067652255"/>
          <c:h val="0.7380857872218027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'Exe. 2 (2)'!$M$2</c:f>
              <c:strCache>
                <c:ptCount val="1"/>
                <c:pt idx="0">
                  <c:v>CT</c:v>
                </c:pt>
              </c:strCache>
            </c:strRef>
          </c:tx>
          <c:marker>
            <c:symbol val="none"/>
          </c:marker>
          <c:xVal>
            <c:numRef>
              <c:f>'Exe. 2 (2)'!$G$3:$G$26</c:f>
              <c:numCache>
                <c:formatCode>0</c:formatCode>
                <c:ptCount val="24"/>
                <c:pt idx="0" formatCode="General">
                  <c:v>600</c:v>
                </c:pt>
                <c:pt idx="1">
                  <c:v>575</c:v>
                </c:pt>
                <c:pt idx="2">
                  <c:v>550</c:v>
                </c:pt>
                <c:pt idx="3">
                  <c:v>525</c:v>
                </c:pt>
                <c:pt idx="4">
                  <c:v>500</c:v>
                </c:pt>
                <c:pt idx="5">
                  <c:v>475</c:v>
                </c:pt>
                <c:pt idx="6">
                  <c:v>450</c:v>
                </c:pt>
                <c:pt idx="7">
                  <c:v>425</c:v>
                </c:pt>
                <c:pt idx="8">
                  <c:v>400</c:v>
                </c:pt>
                <c:pt idx="9">
                  <c:v>375</c:v>
                </c:pt>
                <c:pt idx="10">
                  <c:v>350</c:v>
                </c:pt>
                <c:pt idx="11">
                  <c:v>325</c:v>
                </c:pt>
                <c:pt idx="12">
                  <c:v>300</c:v>
                </c:pt>
                <c:pt idx="13">
                  <c:v>275</c:v>
                </c:pt>
                <c:pt idx="14">
                  <c:v>250</c:v>
                </c:pt>
                <c:pt idx="15">
                  <c:v>225</c:v>
                </c:pt>
                <c:pt idx="16">
                  <c:v>200</c:v>
                </c:pt>
                <c:pt idx="17">
                  <c:v>175</c:v>
                </c:pt>
                <c:pt idx="18">
                  <c:v>150</c:v>
                </c:pt>
                <c:pt idx="19">
                  <c:v>125</c:v>
                </c:pt>
                <c:pt idx="20">
                  <c:v>100</c:v>
                </c:pt>
                <c:pt idx="21">
                  <c:v>75</c:v>
                </c:pt>
                <c:pt idx="22">
                  <c:v>50</c:v>
                </c:pt>
                <c:pt idx="23">
                  <c:v>25</c:v>
                </c:pt>
              </c:numCache>
            </c:numRef>
          </c:xVal>
          <c:yVal>
            <c:numRef>
              <c:f>'Exe. 2 (2)'!$M$3:$M$26</c:f>
              <c:numCache>
                <c:formatCode>0</c:formatCode>
                <c:ptCount val="24"/>
                <c:pt idx="0">
                  <c:v>34660</c:v>
                </c:pt>
                <c:pt idx="1">
                  <c:v>34326.521739130432</c:v>
                </c:pt>
                <c:pt idx="2">
                  <c:v>33998.181818181816</c:v>
                </c:pt>
                <c:pt idx="3">
                  <c:v>33675.71428571429</c:v>
                </c:pt>
                <c:pt idx="4">
                  <c:v>33360</c:v>
                </c:pt>
                <c:pt idx="5">
                  <c:v>34622.605263157893</c:v>
                </c:pt>
                <c:pt idx="6">
                  <c:v>34304.333333333328</c:v>
                </c:pt>
                <c:pt idx="7">
                  <c:v>33996.794117647063</c:v>
                </c:pt>
                <c:pt idx="8">
                  <c:v>33702</c:v>
                </c:pt>
                <c:pt idx="9">
                  <c:v>33422.5</c:v>
                </c:pt>
                <c:pt idx="10">
                  <c:v>33161.571428571428</c:v>
                </c:pt>
                <c:pt idx="11">
                  <c:v>34377</c:v>
                </c:pt>
                <c:pt idx="12">
                  <c:v>34148</c:v>
                </c:pt>
                <c:pt idx="13">
                  <c:v>33955.363636363632</c:v>
                </c:pt>
                <c:pt idx="14">
                  <c:v>35205</c:v>
                </c:pt>
                <c:pt idx="15">
                  <c:v>35103.166666666672</c:v>
                </c:pt>
                <c:pt idx="16">
                  <c:v>35088</c:v>
                </c:pt>
                <c:pt idx="17">
                  <c:v>36533.142857142855</c:v>
                </c:pt>
                <c:pt idx="18">
                  <c:v>36808</c:v>
                </c:pt>
                <c:pt idx="19">
                  <c:v>37380</c:v>
                </c:pt>
                <c:pt idx="20">
                  <c:v>38472</c:v>
                </c:pt>
                <c:pt idx="21">
                  <c:v>41862.5</c:v>
                </c:pt>
                <c:pt idx="22">
                  <c:v>46575</c:v>
                </c:pt>
                <c:pt idx="23">
                  <c:v>61687.5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'Exe. 2 (2)'!$J$2</c:f>
              <c:strCache>
                <c:ptCount val="1"/>
                <c:pt idx="0">
                  <c:v>CD</c:v>
                </c:pt>
              </c:strCache>
            </c:strRef>
          </c:tx>
          <c:marker>
            <c:symbol val="none"/>
          </c:marker>
          <c:xVal>
            <c:numRef>
              <c:f>'Exe. 2 (2)'!$G$3:$G$26</c:f>
              <c:numCache>
                <c:formatCode>0</c:formatCode>
                <c:ptCount val="24"/>
                <c:pt idx="0" formatCode="General">
                  <c:v>600</c:v>
                </c:pt>
                <c:pt idx="1">
                  <c:v>575</c:v>
                </c:pt>
                <c:pt idx="2">
                  <c:v>550</c:v>
                </c:pt>
                <c:pt idx="3">
                  <c:v>525</c:v>
                </c:pt>
                <c:pt idx="4">
                  <c:v>500</c:v>
                </c:pt>
                <c:pt idx="5">
                  <c:v>475</c:v>
                </c:pt>
                <c:pt idx="6">
                  <c:v>450</c:v>
                </c:pt>
                <c:pt idx="7">
                  <c:v>425</c:v>
                </c:pt>
                <c:pt idx="8">
                  <c:v>400</c:v>
                </c:pt>
                <c:pt idx="9">
                  <c:v>375</c:v>
                </c:pt>
                <c:pt idx="10">
                  <c:v>350</c:v>
                </c:pt>
                <c:pt idx="11">
                  <c:v>325</c:v>
                </c:pt>
                <c:pt idx="12">
                  <c:v>300</c:v>
                </c:pt>
                <c:pt idx="13">
                  <c:v>275</c:v>
                </c:pt>
                <c:pt idx="14">
                  <c:v>250</c:v>
                </c:pt>
                <c:pt idx="15">
                  <c:v>225</c:v>
                </c:pt>
                <c:pt idx="16">
                  <c:v>200</c:v>
                </c:pt>
                <c:pt idx="17">
                  <c:v>175</c:v>
                </c:pt>
                <c:pt idx="18">
                  <c:v>150</c:v>
                </c:pt>
                <c:pt idx="19">
                  <c:v>125</c:v>
                </c:pt>
                <c:pt idx="20">
                  <c:v>100</c:v>
                </c:pt>
                <c:pt idx="21">
                  <c:v>75</c:v>
                </c:pt>
                <c:pt idx="22">
                  <c:v>50</c:v>
                </c:pt>
                <c:pt idx="23">
                  <c:v>25</c:v>
                </c:pt>
              </c:numCache>
            </c:numRef>
          </c:xVal>
          <c:yVal>
            <c:numRef>
              <c:f>'Exe. 2 (2)'!$J$3:$J$26</c:f>
              <c:numCache>
                <c:formatCode>General</c:formatCode>
                <c:ptCount val="24"/>
                <c:pt idx="0">
                  <c:v>24000</c:v>
                </c:pt>
                <c:pt idx="1">
                  <c:v>24000</c:v>
                </c:pt>
                <c:pt idx="2">
                  <c:v>24000</c:v>
                </c:pt>
                <c:pt idx="3">
                  <c:v>24000</c:v>
                </c:pt>
                <c:pt idx="4">
                  <c:v>24000</c:v>
                </c:pt>
                <c:pt idx="5">
                  <c:v>25200</c:v>
                </c:pt>
                <c:pt idx="6">
                  <c:v>25200</c:v>
                </c:pt>
                <c:pt idx="7">
                  <c:v>25200</c:v>
                </c:pt>
                <c:pt idx="8">
                  <c:v>25200</c:v>
                </c:pt>
                <c:pt idx="9">
                  <c:v>25200</c:v>
                </c:pt>
                <c:pt idx="10">
                  <c:v>25200</c:v>
                </c:pt>
                <c:pt idx="11">
                  <c:v>26400</c:v>
                </c:pt>
                <c:pt idx="12">
                  <c:v>26400</c:v>
                </c:pt>
                <c:pt idx="13">
                  <c:v>26400</c:v>
                </c:pt>
                <c:pt idx="14">
                  <c:v>27600</c:v>
                </c:pt>
                <c:pt idx="15">
                  <c:v>27600</c:v>
                </c:pt>
                <c:pt idx="16">
                  <c:v>27600</c:v>
                </c:pt>
                <c:pt idx="17">
                  <c:v>28800</c:v>
                </c:pt>
                <c:pt idx="18">
                  <c:v>28800</c:v>
                </c:pt>
                <c:pt idx="19">
                  <c:v>28800</c:v>
                </c:pt>
                <c:pt idx="20">
                  <c:v>28800</c:v>
                </c:pt>
                <c:pt idx="21">
                  <c:v>30000</c:v>
                </c:pt>
                <c:pt idx="22">
                  <c:v>30000</c:v>
                </c:pt>
                <c:pt idx="23">
                  <c:v>30000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'Exe. 2 (2)'!$K$2</c:f>
              <c:strCache>
                <c:ptCount val="1"/>
                <c:pt idx="0">
                  <c:v>CP</c:v>
                </c:pt>
              </c:strCache>
            </c:strRef>
          </c:tx>
          <c:marker>
            <c:symbol val="none"/>
          </c:marker>
          <c:xVal>
            <c:numRef>
              <c:f>'Exe. 2 (2)'!$G$3:$G$26</c:f>
              <c:numCache>
                <c:formatCode>0</c:formatCode>
                <c:ptCount val="24"/>
                <c:pt idx="0" formatCode="General">
                  <c:v>600</c:v>
                </c:pt>
                <c:pt idx="1">
                  <c:v>575</c:v>
                </c:pt>
                <c:pt idx="2">
                  <c:v>550</c:v>
                </c:pt>
                <c:pt idx="3">
                  <c:v>525</c:v>
                </c:pt>
                <c:pt idx="4">
                  <c:v>500</c:v>
                </c:pt>
                <c:pt idx="5">
                  <c:v>475</c:v>
                </c:pt>
                <c:pt idx="6">
                  <c:v>450</c:v>
                </c:pt>
                <c:pt idx="7">
                  <c:v>425</c:v>
                </c:pt>
                <c:pt idx="8">
                  <c:v>400</c:v>
                </c:pt>
                <c:pt idx="9">
                  <c:v>375</c:v>
                </c:pt>
                <c:pt idx="10">
                  <c:v>350</c:v>
                </c:pt>
                <c:pt idx="11">
                  <c:v>325</c:v>
                </c:pt>
                <c:pt idx="12">
                  <c:v>300</c:v>
                </c:pt>
                <c:pt idx="13">
                  <c:v>275</c:v>
                </c:pt>
                <c:pt idx="14">
                  <c:v>250</c:v>
                </c:pt>
                <c:pt idx="15">
                  <c:v>225</c:v>
                </c:pt>
                <c:pt idx="16">
                  <c:v>200</c:v>
                </c:pt>
                <c:pt idx="17">
                  <c:v>175</c:v>
                </c:pt>
                <c:pt idx="18">
                  <c:v>150</c:v>
                </c:pt>
                <c:pt idx="19">
                  <c:v>125</c:v>
                </c:pt>
                <c:pt idx="20">
                  <c:v>100</c:v>
                </c:pt>
                <c:pt idx="21">
                  <c:v>75</c:v>
                </c:pt>
                <c:pt idx="22">
                  <c:v>50</c:v>
                </c:pt>
                <c:pt idx="23">
                  <c:v>25</c:v>
                </c:pt>
              </c:numCache>
            </c:numRef>
          </c:xVal>
          <c:yVal>
            <c:numRef>
              <c:f>'Exe. 2 (2)'!$K$3:$K$26</c:f>
              <c:numCache>
                <c:formatCode>General</c:formatCode>
                <c:ptCount val="24"/>
                <c:pt idx="0">
                  <c:v>1300</c:v>
                </c:pt>
                <c:pt idx="1">
                  <c:v>1356.5217391304348</c:v>
                </c:pt>
                <c:pt idx="2">
                  <c:v>1418.181818181818</c:v>
                </c:pt>
                <c:pt idx="3">
                  <c:v>1485.7142857142856</c:v>
                </c:pt>
                <c:pt idx="4">
                  <c:v>1560</c:v>
                </c:pt>
                <c:pt idx="5">
                  <c:v>1642.1052631578946</c:v>
                </c:pt>
                <c:pt idx="6">
                  <c:v>1733.3333333333333</c:v>
                </c:pt>
                <c:pt idx="7">
                  <c:v>1835.294117647059</c:v>
                </c:pt>
                <c:pt idx="8">
                  <c:v>1950</c:v>
                </c:pt>
                <c:pt idx="9">
                  <c:v>2080</c:v>
                </c:pt>
                <c:pt idx="10">
                  <c:v>2228.5714285714284</c:v>
                </c:pt>
                <c:pt idx="11">
                  <c:v>2400</c:v>
                </c:pt>
                <c:pt idx="12">
                  <c:v>2600</c:v>
                </c:pt>
                <c:pt idx="13">
                  <c:v>2836.363636363636</c:v>
                </c:pt>
                <c:pt idx="14">
                  <c:v>3120</c:v>
                </c:pt>
                <c:pt idx="15">
                  <c:v>3466.6666666666665</c:v>
                </c:pt>
                <c:pt idx="16">
                  <c:v>3900</c:v>
                </c:pt>
                <c:pt idx="17">
                  <c:v>4457.1428571428569</c:v>
                </c:pt>
                <c:pt idx="18">
                  <c:v>5200</c:v>
                </c:pt>
                <c:pt idx="19">
                  <c:v>6240</c:v>
                </c:pt>
                <c:pt idx="20">
                  <c:v>7800</c:v>
                </c:pt>
                <c:pt idx="21">
                  <c:v>10400</c:v>
                </c:pt>
                <c:pt idx="22">
                  <c:v>15600</c:v>
                </c:pt>
                <c:pt idx="23">
                  <c:v>31200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'Exe. 2 (2)'!$L$2</c:f>
              <c:strCache>
                <c:ptCount val="1"/>
                <c:pt idx="0">
                  <c:v>CM</c:v>
                </c:pt>
              </c:strCache>
            </c:strRef>
          </c:tx>
          <c:marker>
            <c:symbol val="none"/>
          </c:marker>
          <c:xVal>
            <c:numRef>
              <c:f>'Exe. 2 (2)'!$G$3:$G$26</c:f>
              <c:numCache>
                <c:formatCode>0</c:formatCode>
                <c:ptCount val="24"/>
                <c:pt idx="0" formatCode="General">
                  <c:v>600</c:v>
                </c:pt>
                <c:pt idx="1">
                  <c:v>575</c:v>
                </c:pt>
                <c:pt idx="2">
                  <c:v>550</c:v>
                </c:pt>
                <c:pt idx="3">
                  <c:v>525</c:v>
                </c:pt>
                <c:pt idx="4">
                  <c:v>500</c:v>
                </c:pt>
                <c:pt idx="5">
                  <c:v>475</c:v>
                </c:pt>
                <c:pt idx="6">
                  <c:v>450</c:v>
                </c:pt>
                <c:pt idx="7">
                  <c:v>425</c:v>
                </c:pt>
                <c:pt idx="8">
                  <c:v>400</c:v>
                </c:pt>
                <c:pt idx="9">
                  <c:v>375</c:v>
                </c:pt>
                <c:pt idx="10">
                  <c:v>350</c:v>
                </c:pt>
                <c:pt idx="11">
                  <c:v>325</c:v>
                </c:pt>
                <c:pt idx="12">
                  <c:v>300</c:v>
                </c:pt>
                <c:pt idx="13">
                  <c:v>275</c:v>
                </c:pt>
                <c:pt idx="14">
                  <c:v>250</c:v>
                </c:pt>
                <c:pt idx="15">
                  <c:v>225</c:v>
                </c:pt>
                <c:pt idx="16">
                  <c:v>200</c:v>
                </c:pt>
                <c:pt idx="17">
                  <c:v>175</c:v>
                </c:pt>
                <c:pt idx="18">
                  <c:v>150</c:v>
                </c:pt>
                <c:pt idx="19">
                  <c:v>125</c:v>
                </c:pt>
                <c:pt idx="20">
                  <c:v>100</c:v>
                </c:pt>
                <c:pt idx="21">
                  <c:v>75</c:v>
                </c:pt>
                <c:pt idx="22">
                  <c:v>50</c:v>
                </c:pt>
                <c:pt idx="23">
                  <c:v>25</c:v>
                </c:pt>
              </c:numCache>
            </c:numRef>
          </c:xVal>
          <c:yVal>
            <c:numRef>
              <c:f>'Exe. 2 (2)'!$L$3:$L$26</c:f>
              <c:numCache>
                <c:formatCode>0</c:formatCode>
                <c:ptCount val="24"/>
                <c:pt idx="0">
                  <c:v>9360</c:v>
                </c:pt>
                <c:pt idx="1">
                  <c:v>8970</c:v>
                </c:pt>
                <c:pt idx="2">
                  <c:v>8580</c:v>
                </c:pt>
                <c:pt idx="3">
                  <c:v>8190</c:v>
                </c:pt>
                <c:pt idx="4">
                  <c:v>7800</c:v>
                </c:pt>
                <c:pt idx="5">
                  <c:v>7780.5</c:v>
                </c:pt>
                <c:pt idx="6">
                  <c:v>7371</c:v>
                </c:pt>
                <c:pt idx="7">
                  <c:v>6961.5</c:v>
                </c:pt>
                <c:pt idx="8">
                  <c:v>6552</c:v>
                </c:pt>
                <c:pt idx="9">
                  <c:v>6142.5</c:v>
                </c:pt>
                <c:pt idx="10">
                  <c:v>5733</c:v>
                </c:pt>
                <c:pt idx="11">
                  <c:v>5577</c:v>
                </c:pt>
                <c:pt idx="12">
                  <c:v>5148</c:v>
                </c:pt>
                <c:pt idx="13">
                  <c:v>4719</c:v>
                </c:pt>
                <c:pt idx="14">
                  <c:v>4485</c:v>
                </c:pt>
                <c:pt idx="15">
                  <c:v>4036.5</c:v>
                </c:pt>
                <c:pt idx="16">
                  <c:v>3588</c:v>
                </c:pt>
                <c:pt idx="17">
                  <c:v>3276</c:v>
                </c:pt>
                <c:pt idx="18">
                  <c:v>2808</c:v>
                </c:pt>
                <c:pt idx="19">
                  <c:v>2340</c:v>
                </c:pt>
                <c:pt idx="20">
                  <c:v>1872</c:v>
                </c:pt>
                <c:pt idx="21">
                  <c:v>1462.5</c:v>
                </c:pt>
                <c:pt idx="22">
                  <c:v>975</c:v>
                </c:pt>
                <c:pt idx="23">
                  <c:v>487.5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699072"/>
        <c:axId val="115717632"/>
      </c:scatterChart>
      <c:valAx>
        <c:axId val="11569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 do lote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717632"/>
        <c:crosses val="autoZero"/>
        <c:crossBetween val="midCat"/>
      </c:valAx>
      <c:valAx>
        <c:axId val="115717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$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156990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5378791936722198"/>
          <c:y val="8.3717685974184747E-2"/>
          <c:w val="0.10282366725248974"/>
          <c:h val="0.3302815230287994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0</xdr:rowOff>
    </xdr:from>
    <xdr:to>
      <xdr:col>16</xdr:col>
      <xdr:colOff>581025</xdr:colOff>
      <xdr:row>20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0.30625</cdr:x>
      <cdr:y>0.34416</cdr:y>
    </cdr:from>
    <cdr:to>
      <cdr:x>0.30625</cdr:x>
      <cdr:y>0.8052</cdr:y>
    </cdr:to>
    <cdr:cxnSp macro="">
      <cdr:nvCxnSpPr>
        <cdr:cNvPr id="3" name="Conector reto 2"/>
        <cdr:cNvCxnSpPr/>
      </cdr:nvCxnSpPr>
      <cdr:spPr>
        <a:xfrm xmlns:a="http://schemas.openxmlformats.org/drawingml/2006/main" flipV="1">
          <a:off x="1400175" y="1009650"/>
          <a:ext cx="0" cy="135255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0.13958</cdr:x>
      <cdr:y>0.35065</cdr:y>
    </cdr:from>
    <cdr:to>
      <cdr:x>0.31042</cdr:x>
      <cdr:y>0.35065</cdr:y>
    </cdr:to>
    <cdr:cxnSp macro="">
      <cdr:nvCxnSpPr>
        <cdr:cNvPr id="4" name="Conector reto 3"/>
        <cdr:cNvCxnSpPr/>
      </cdr:nvCxnSpPr>
      <cdr:spPr>
        <a:xfrm xmlns:a="http://schemas.openxmlformats.org/drawingml/2006/main" flipH="1">
          <a:off x="638176" y="1028701"/>
          <a:ext cx="781049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0.55069</cdr:x>
      <cdr:y>0.12338</cdr:y>
    </cdr:from>
    <cdr:to>
      <cdr:x>0.55069</cdr:x>
      <cdr:y>0.80195</cdr:y>
    </cdr:to>
    <cdr:cxnSp macro="">
      <cdr:nvCxnSpPr>
        <cdr:cNvPr id="7" name="Conector reto 6"/>
        <cdr:cNvCxnSpPr/>
      </cdr:nvCxnSpPr>
      <cdr:spPr>
        <a:xfrm xmlns:a="http://schemas.openxmlformats.org/drawingml/2006/main" flipV="1">
          <a:off x="2517775" y="361951"/>
          <a:ext cx="0" cy="199072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0.14444</cdr:x>
      <cdr:y>0.12121</cdr:y>
    </cdr:from>
    <cdr:to>
      <cdr:x>0.55208</cdr:x>
      <cdr:y>0.12121</cdr:y>
    </cdr:to>
    <cdr:cxnSp macro="">
      <cdr:nvCxnSpPr>
        <cdr:cNvPr id="9" name="Conector reto 8"/>
        <cdr:cNvCxnSpPr/>
      </cdr:nvCxnSpPr>
      <cdr:spPr>
        <a:xfrm xmlns:a="http://schemas.openxmlformats.org/drawingml/2006/main" flipH="1">
          <a:off x="660402" y="355601"/>
          <a:ext cx="1863723" cy="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0.19792</cdr:x>
      <cdr:y>0.56169</cdr:y>
    </cdr:from>
    <cdr:to>
      <cdr:x>0.23542</cdr:x>
      <cdr:y>0.72403</cdr:y>
    </cdr:to>
    <cdr:sp macro="" textlink="">
      <cdr:nvSpPr>
        <cdr:cNvPr id="15" name="CaixaDeTexto 14"/>
        <cdr:cNvSpPr txBox="1"/>
      </cdr:nvSpPr>
      <cdr:spPr>
        <a:xfrm xmlns:a="http://schemas.openxmlformats.org/drawingml/2006/main">
          <a:off x="904875" y="1647825"/>
          <a:ext cx="1714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2400" b="1"/>
            <a:t>A</a:t>
          </a:r>
        </a:p>
      </cdr:txBody>
    </cdr:sp>
  </cdr:relSizeAnchor>
  <cdr:relSizeAnchor xmlns:cdr="http://schemas.openxmlformats.org/drawingml/2006/chartDrawing">
    <cdr:from>
      <cdr:x>0.41319</cdr:x>
      <cdr:y>0.43615</cdr:y>
    </cdr:from>
    <cdr:to>
      <cdr:x>0.45069</cdr:x>
      <cdr:y>0.59848</cdr:y>
    </cdr:to>
    <cdr:sp macro="" textlink="">
      <cdr:nvSpPr>
        <cdr:cNvPr id="16" name="CaixaDeTexto 1"/>
        <cdr:cNvSpPr txBox="1"/>
      </cdr:nvSpPr>
      <cdr:spPr>
        <a:xfrm xmlns:a="http://schemas.openxmlformats.org/drawingml/2006/main">
          <a:off x="1889125" y="1279525"/>
          <a:ext cx="1714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2400" b="1"/>
            <a:t>B</a:t>
          </a:r>
        </a:p>
      </cdr:txBody>
    </cdr:sp>
  </cdr:relSizeAnchor>
  <cdr:relSizeAnchor xmlns:cdr="http://schemas.openxmlformats.org/drawingml/2006/chartDrawing">
    <cdr:from>
      <cdr:x>0.73819</cdr:x>
      <cdr:y>0.35823</cdr:y>
    </cdr:from>
    <cdr:to>
      <cdr:x>0.77569</cdr:x>
      <cdr:y>0.52056</cdr:y>
    </cdr:to>
    <cdr:sp macro="" textlink="">
      <cdr:nvSpPr>
        <cdr:cNvPr id="17" name="CaixaDeTexto 1"/>
        <cdr:cNvSpPr txBox="1"/>
      </cdr:nvSpPr>
      <cdr:spPr>
        <a:xfrm xmlns:a="http://schemas.openxmlformats.org/drawingml/2006/main">
          <a:off x="3375025" y="1050925"/>
          <a:ext cx="17145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2400" b="1"/>
            <a:t>C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10</xdr:row>
      <xdr:rowOff>104775</xdr:rowOff>
    </xdr:from>
    <xdr:to>
      <xdr:col>4</xdr:col>
      <xdr:colOff>542925</xdr:colOff>
      <xdr:row>25</xdr:row>
      <xdr:rowOff>28575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10</xdr:row>
      <xdr:rowOff>104775</xdr:rowOff>
    </xdr:from>
    <xdr:to>
      <xdr:col>4</xdr:col>
      <xdr:colOff>542925</xdr:colOff>
      <xdr:row>25</xdr:row>
      <xdr:rowOff>28575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opLeftCell="H2" zoomScaleNormal="100" workbookViewId="0">
      <selection activeCell="U14" sqref="U14:V19"/>
    </sheetView>
  </sheetViews>
  <sheetFormatPr defaultRowHeight="15" x14ac:dyDescent="0.25"/>
  <cols>
    <col min="2" max="2" width="16.7109375" customWidth="1"/>
    <col min="20" max="20" width="16.5703125" customWidth="1"/>
    <col min="21" max="21" width="13.5703125" customWidth="1"/>
  </cols>
  <sheetData>
    <row r="1" spans="1:26" x14ac:dyDescent="0.25"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26" x14ac:dyDescent="0.25">
      <c r="B2" s="2" t="s">
        <v>1</v>
      </c>
      <c r="C2" s="2">
        <v>9000</v>
      </c>
      <c r="D2" s="2">
        <v>4625</v>
      </c>
      <c r="E2" s="2">
        <v>1075</v>
      </c>
      <c r="F2" s="2">
        <v>15000</v>
      </c>
      <c r="G2" s="2">
        <v>59500</v>
      </c>
      <c r="H2" s="2">
        <v>16000</v>
      </c>
      <c r="I2" s="2">
        <v>10000</v>
      </c>
      <c r="J2" s="2">
        <v>4250</v>
      </c>
      <c r="K2" s="2">
        <v>13500</v>
      </c>
      <c r="L2" s="2">
        <v>1000</v>
      </c>
    </row>
    <row r="3" spans="1:26" x14ac:dyDescent="0.25">
      <c r="B3" s="2" t="s">
        <v>2</v>
      </c>
      <c r="C3" s="2">
        <v>10</v>
      </c>
      <c r="D3" s="2">
        <v>4</v>
      </c>
      <c r="E3" s="2">
        <v>80</v>
      </c>
      <c r="F3" s="2">
        <v>1</v>
      </c>
      <c r="G3" s="2">
        <v>5</v>
      </c>
      <c r="H3" s="2">
        <v>5</v>
      </c>
      <c r="I3" s="2">
        <v>2</v>
      </c>
      <c r="J3" s="2">
        <v>50</v>
      </c>
      <c r="K3" s="2">
        <v>1</v>
      </c>
      <c r="L3" s="2">
        <v>17</v>
      </c>
      <c r="R3" s="7"/>
      <c r="S3" s="8"/>
      <c r="T3" s="8"/>
      <c r="U3" s="8"/>
      <c r="V3" s="9"/>
      <c r="W3" s="9"/>
      <c r="X3" s="9"/>
      <c r="Y3" s="9"/>
      <c r="Z3" s="9"/>
    </row>
    <row r="4" spans="1:26" x14ac:dyDescent="0.25">
      <c r="R4" s="7"/>
      <c r="S4" s="8"/>
      <c r="T4" s="8"/>
      <c r="U4" s="8"/>
      <c r="V4" s="7"/>
      <c r="W4" s="7"/>
      <c r="X4" s="7"/>
      <c r="Y4" s="7"/>
      <c r="Z4" s="7"/>
    </row>
    <row r="5" spans="1:26" x14ac:dyDescent="0.25">
      <c r="R5" s="7"/>
      <c r="S5" s="8"/>
      <c r="T5" s="8"/>
      <c r="U5" s="8"/>
      <c r="V5" s="7"/>
      <c r="W5" s="7"/>
      <c r="X5" s="7"/>
      <c r="Y5" s="7"/>
      <c r="Z5" s="7"/>
    </row>
    <row r="6" spans="1:26" x14ac:dyDescent="0.25">
      <c r="A6" s="2" t="s">
        <v>16</v>
      </c>
      <c r="B6" s="3" t="s">
        <v>0</v>
      </c>
      <c r="C6" s="2" t="s">
        <v>13</v>
      </c>
      <c r="D6" s="2" t="s">
        <v>14</v>
      </c>
      <c r="E6" s="3" t="s">
        <v>15</v>
      </c>
      <c r="F6" s="3" t="s">
        <v>17</v>
      </c>
      <c r="G6" s="3" t="s">
        <v>18</v>
      </c>
      <c r="H6" s="3" t="s">
        <v>19</v>
      </c>
      <c r="I6" s="3" t="s">
        <v>20</v>
      </c>
      <c r="R6" s="7"/>
      <c r="S6" s="8"/>
      <c r="T6" s="8"/>
      <c r="U6" s="8"/>
      <c r="V6" s="7"/>
      <c r="W6" s="7"/>
      <c r="X6" s="7"/>
      <c r="Y6" s="7"/>
      <c r="Z6" s="7"/>
    </row>
    <row r="7" spans="1:26" x14ac:dyDescent="0.25">
      <c r="A7" s="2">
        <v>0</v>
      </c>
      <c r="B7" s="3">
        <v>0</v>
      </c>
      <c r="C7" s="2"/>
      <c r="D7" s="2"/>
      <c r="E7" s="3"/>
      <c r="F7" s="3"/>
      <c r="G7" s="3"/>
      <c r="H7" s="3">
        <v>0</v>
      </c>
      <c r="I7" s="3"/>
      <c r="R7" s="7"/>
      <c r="S7" s="8"/>
      <c r="T7" s="8"/>
      <c r="U7" s="8"/>
      <c r="V7" s="7"/>
      <c r="W7" s="7"/>
      <c r="X7" s="7"/>
      <c r="Y7" s="7"/>
      <c r="Z7" s="7"/>
    </row>
    <row r="8" spans="1:26" x14ac:dyDescent="0.25">
      <c r="A8" s="2">
        <v>1</v>
      </c>
      <c r="B8" s="2" t="s">
        <v>7</v>
      </c>
      <c r="C8" s="2">
        <v>59500</v>
      </c>
      <c r="D8" s="2">
        <v>5</v>
      </c>
      <c r="E8" s="1">
        <f t="shared" ref="E8:E17" si="0">C8*D8</f>
        <v>297500</v>
      </c>
      <c r="F8" s="4">
        <f>(E8*$F$18)/$E$18</f>
        <v>35</v>
      </c>
      <c r="G8" s="5">
        <f>E8</f>
        <v>297500</v>
      </c>
      <c r="H8" s="4">
        <f>F8</f>
        <v>35</v>
      </c>
      <c r="I8" s="2" t="s">
        <v>21</v>
      </c>
      <c r="R8" s="7"/>
      <c r="S8" s="8"/>
      <c r="T8" s="8"/>
      <c r="U8" s="8"/>
      <c r="V8" s="7"/>
      <c r="W8" s="7"/>
      <c r="X8" s="7"/>
      <c r="Y8" s="7"/>
      <c r="Z8" s="7"/>
    </row>
    <row r="9" spans="1:26" x14ac:dyDescent="0.25">
      <c r="A9" s="2">
        <v>2</v>
      </c>
      <c r="B9" s="2" t="s">
        <v>10</v>
      </c>
      <c r="C9" s="2">
        <v>4250</v>
      </c>
      <c r="D9" s="2">
        <v>50</v>
      </c>
      <c r="E9" s="1">
        <f t="shared" si="0"/>
        <v>212500</v>
      </c>
      <c r="F9" s="4">
        <f t="shared" ref="F9:F17" si="1">(E9*$F$18)/$E$18</f>
        <v>25</v>
      </c>
      <c r="G9" s="5">
        <f>E9+G8</f>
        <v>510000</v>
      </c>
      <c r="H9" s="4">
        <f>F9+H8</f>
        <v>60</v>
      </c>
      <c r="I9" s="2" t="s">
        <v>21</v>
      </c>
      <c r="R9" s="7"/>
      <c r="S9" s="8"/>
      <c r="T9" s="8"/>
      <c r="U9" s="8"/>
      <c r="V9" s="7"/>
      <c r="W9" s="7"/>
      <c r="X9" s="7"/>
      <c r="Y9" s="7"/>
      <c r="Z9" s="7"/>
    </row>
    <row r="10" spans="1:26" x14ac:dyDescent="0.25">
      <c r="A10" s="2">
        <v>3</v>
      </c>
      <c r="B10" s="2" t="s">
        <v>3</v>
      </c>
      <c r="C10" s="2">
        <v>9000</v>
      </c>
      <c r="D10" s="2">
        <v>10</v>
      </c>
      <c r="E10" s="1">
        <f t="shared" si="0"/>
        <v>90000</v>
      </c>
      <c r="F10" s="4">
        <f t="shared" si="1"/>
        <v>10.588235294117647</v>
      </c>
      <c r="G10" s="5">
        <f t="shared" ref="G10:G17" si="2">E10+G9</f>
        <v>600000</v>
      </c>
      <c r="H10" s="4">
        <f t="shared" ref="H10:H17" si="3">F10+H9</f>
        <v>70.588235294117652</v>
      </c>
      <c r="I10" s="2" t="s">
        <v>22</v>
      </c>
      <c r="R10" s="7"/>
      <c r="S10" s="8"/>
      <c r="T10" s="8"/>
      <c r="U10" s="8"/>
      <c r="V10" s="7"/>
      <c r="W10" s="7"/>
      <c r="X10" s="7"/>
      <c r="Y10" s="7"/>
      <c r="Z10" s="7"/>
    </row>
    <row r="11" spans="1:26" x14ac:dyDescent="0.25">
      <c r="A11" s="2">
        <v>4</v>
      </c>
      <c r="B11" s="2" t="s">
        <v>5</v>
      </c>
      <c r="C11" s="2">
        <v>1075</v>
      </c>
      <c r="D11" s="2">
        <v>80</v>
      </c>
      <c r="E11" s="1">
        <f t="shared" si="0"/>
        <v>86000</v>
      </c>
      <c r="F11" s="4">
        <f t="shared" si="1"/>
        <v>10.117647058823529</v>
      </c>
      <c r="G11" s="5">
        <f t="shared" si="2"/>
        <v>686000</v>
      </c>
      <c r="H11" s="4">
        <f t="shared" si="3"/>
        <v>80.705882352941188</v>
      </c>
      <c r="I11" s="2" t="s">
        <v>22</v>
      </c>
      <c r="R11" s="7"/>
      <c r="S11" s="8"/>
      <c r="T11" s="8"/>
      <c r="U11" s="8"/>
      <c r="V11" s="7"/>
      <c r="W11" s="7"/>
      <c r="X11" s="7"/>
      <c r="Y11" s="7"/>
      <c r="Z11" s="7"/>
    </row>
    <row r="12" spans="1:26" x14ac:dyDescent="0.25">
      <c r="A12" s="2">
        <v>5</v>
      </c>
      <c r="B12" s="2" t="s">
        <v>8</v>
      </c>
      <c r="C12" s="2">
        <v>16000</v>
      </c>
      <c r="D12" s="2">
        <v>5</v>
      </c>
      <c r="E12" s="1">
        <f t="shared" si="0"/>
        <v>80000</v>
      </c>
      <c r="F12" s="4">
        <f t="shared" si="1"/>
        <v>9.4117647058823533</v>
      </c>
      <c r="G12" s="5">
        <f t="shared" si="2"/>
        <v>766000</v>
      </c>
      <c r="H12" s="4">
        <f t="shared" si="3"/>
        <v>90.117647058823536</v>
      </c>
      <c r="I12" s="2" t="s">
        <v>22</v>
      </c>
      <c r="R12" s="7"/>
      <c r="S12" s="8"/>
      <c r="T12" s="8"/>
      <c r="U12" s="8"/>
      <c r="V12" s="7"/>
      <c r="W12" s="7"/>
      <c r="X12" s="7"/>
      <c r="Y12" s="7"/>
      <c r="Z12" s="7"/>
    </row>
    <row r="13" spans="1:26" x14ac:dyDescent="0.25">
      <c r="A13" s="2">
        <v>6</v>
      </c>
      <c r="B13" s="2" t="s">
        <v>9</v>
      </c>
      <c r="C13" s="2">
        <v>10000</v>
      </c>
      <c r="D13" s="2">
        <v>2</v>
      </c>
      <c r="E13" s="1">
        <f t="shared" si="0"/>
        <v>20000</v>
      </c>
      <c r="F13" s="4">
        <f t="shared" si="1"/>
        <v>2.3529411764705883</v>
      </c>
      <c r="G13" s="5">
        <f t="shared" si="2"/>
        <v>786000</v>
      </c>
      <c r="H13" s="4">
        <f t="shared" si="3"/>
        <v>92.47058823529413</v>
      </c>
      <c r="I13" s="2" t="s">
        <v>23</v>
      </c>
      <c r="R13" s="7"/>
      <c r="S13" s="8"/>
      <c r="T13" s="8"/>
      <c r="U13" s="8"/>
      <c r="V13" s="7"/>
      <c r="W13" s="7"/>
      <c r="X13" s="7"/>
      <c r="Y13" s="7"/>
      <c r="Z13" s="7"/>
    </row>
    <row r="14" spans="1:26" x14ac:dyDescent="0.25">
      <c r="A14" s="2">
        <v>7</v>
      </c>
      <c r="B14" s="2" t="s">
        <v>4</v>
      </c>
      <c r="C14" s="2">
        <v>4625</v>
      </c>
      <c r="D14" s="2">
        <v>4</v>
      </c>
      <c r="E14" s="1">
        <f t="shared" si="0"/>
        <v>18500</v>
      </c>
      <c r="F14" s="4">
        <f t="shared" si="1"/>
        <v>2.1764705882352939</v>
      </c>
      <c r="G14" s="5">
        <f t="shared" si="2"/>
        <v>804500</v>
      </c>
      <c r="H14" s="4">
        <f t="shared" si="3"/>
        <v>94.64705882352942</v>
      </c>
      <c r="I14" s="2" t="s">
        <v>23</v>
      </c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2">
        <v>8</v>
      </c>
      <c r="B15" s="2" t="s">
        <v>12</v>
      </c>
      <c r="C15" s="2">
        <v>1000</v>
      </c>
      <c r="D15" s="2">
        <v>17</v>
      </c>
      <c r="E15" s="1">
        <f t="shared" si="0"/>
        <v>17000</v>
      </c>
      <c r="F15" s="4">
        <f t="shared" si="1"/>
        <v>2</v>
      </c>
      <c r="G15" s="5">
        <f t="shared" si="2"/>
        <v>821500</v>
      </c>
      <c r="H15" s="4">
        <f t="shared" si="3"/>
        <v>96.64705882352942</v>
      </c>
      <c r="I15" s="2" t="s">
        <v>23</v>
      </c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2">
        <v>9</v>
      </c>
      <c r="B16" s="2" t="s">
        <v>6</v>
      </c>
      <c r="C16" s="2">
        <v>15000</v>
      </c>
      <c r="D16" s="2">
        <v>1</v>
      </c>
      <c r="E16" s="1">
        <f t="shared" si="0"/>
        <v>15000</v>
      </c>
      <c r="F16" s="4">
        <f t="shared" si="1"/>
        <v>1.7647058823529411</v>
      </c>
      <c r="G16" s="5">
        <f t="shared" si="2"/>
        <v>836500</v>
      </c>
      <c r="H16" s="4">
        <f t="shared" si="3"/>
        <v>98.411764705882362</v>
      </c>
      <c r="I16" s="2" t="s">
        <v>23</v>
      </c>
      <c r="U16" s="7"/>
    </row>
    <row r="17" spans="1:21" x14ac:dyDescent="0.25">
      <c r="A17" s="2">
        <v>10</v>
      </c>
      <c r="B17" s="2" t="s">
        <v>11</v>
      </c>
      <c r="C17" s="2">
        <v>13500</v>
      </c>
      <c r="D17" s="2">
        <v>1</v>
      </c>
      <c r="E17" s="1">
        <f t="shared" si="0"/>
        <v>13500</v>
      </c>
      <c r="F17" s="4">
        <f t="shared" si="1"/>
        <v>1.588235294117647</v>
      </c>
      <c r="G17" s="5">
        <f t="shared" si="2"/>
        <v>850000</v>
      </c>
      <c r="H17" s="4">
        <f t="shared" si="3"/>
        <v>100.00000000000001</v>
      </c>
      <c r="I17" s="2" t="s">
        <v>23</v>
      </c>
      <c r="T17" s="7"/>
      <c r="U17" s="7"/>
    </row>
    <row r="18" spans="1:21" x14ac:dyDescent="0.25">
      <c r="A18" s="20" t="s">
        <v>24</v>
      </c>
      <c r="B18" s="20"/>
      <c r="C18" s="20"/>
      <c r="D18" s="20"/>
      <c r="E18" s="6">
        <f>SUM(E8:E17)</f>
        <v>850000</v>
      </c>
      <c r="F18" s="1">
        <v>100</v>
      </c>
      <c r="G18" s="1"/>
      <c r="H18" s="1"/>
      <c r="I18" s="1"/>
      <c r="T18" s="7"/>
      <c r="U18" s="7"/>
    </row>
    <row r="19" spans="1:21" x14ac:dyDescent="0.25">
      <c r="U19" s="7"/>
    </row>
    <row r="20" spans="1:21" x14ac:dyDescent="0.25">
      <c r="B20" s="7"/>
      <c r="C20" s="7"/>
      <c r="D20" s="7"/>
      <c r="E20" s="7"/>
      <c r="F20" s="7"/>
      <c r="G20" s="7"/>
      <c r="H20" s="7"/>
      <c r="I20" s="7"/>
      <c r="T20" s="7"/>
      <c r="U20" s="7"/>
    </row>
    <row r="21" spans="1:21" x14ac:dyDescent="0.25">
      <c r="A21" s="7"/>
      <c r="B21" s="7"/>
      <c r="C21" s="14" t="s">
        <v>0</v>
      </c>
      <c r="D21" s="14" t="s">
        <v>1</v>
      </c>
      <c r="E21" s="14" t="s">
        <v>2</v>
      </c>
      <c r="F21" s="3" t="s">
        <v>50</v>
      </c>
      <c r="G21" s="3" t="s">
        <v>17</v>
      </c>
      <c r="H21" s="3" t="s">
        <v>51</v>
      </c>
      <c r="I21" s="7"/>
      <c r="T21" s="7"/>
      <c r="U21" s="7"/>
    </row>
    <row r="22" spans="1:21" x14ac:dyDescent="0.25">
      <c r="A22" s="7"/>
      <c r="B22" s="7"/>
      <c r="C22" s="14">
        <v>0</v>
      </c>
      <c r="D22" s="14"/>
      <c r="E22" s="14"/>
      <c r="F22" s="3"/>
      <c r="G22" s="3"/>
      <c r="H22" s="3">
        <v>0</v>
      </c>
      <c r="I22" s="7"/>
      <c r="U22" s="7"/>
    </row>
    <row r="23" spans="1:21" x14ac:dyDescent="0.25">
      <c r="A23" s="7"/>
      <c r="B23" s="8"/>
      <c r="C23" s="14" t="s">
        <v>7</v>
      </c>
      <c r="D23" s="14">
        <v>59500</v>
      </c>
      <c r="E23" s="14">
        <v>5</v>
      </c>
      <c r="F23" s="1">
        <f t="shared" ref="F23:F32" si="4">D23*E23</f>
        <v>297500</v>
      </c>
      <c r="G23" s="18">
        <f>F23*100/$F$33</f>
        <v>35</v>
      </c>
      <c r="H23" s="18">
        <f>G23</f>
        <v>35</v>
      </c>
      <c r="I23" s="7"/>
      <c r="T23" s="7"/>
      <c r="U23" s="7"/>
    </row>
    <row r="24" spans="1:21" x14ac:dyDescent="0.25">
      <c r="A24" s="7"/>
      <c r="B24" s="8"/>
      <c r="C24" s="14" t="s">
        <v>10</v>
      </c>
      <c r="D24" s="14">
        <v>4250</v>
      </c>
      <c r="E24" s="14">
        <v>50</v>
      </c>
      <c r="F24" s="1">
        <f t="shared" si="4"/>
        <v>212500</v>
      </c>
      <c r="G24" s="18">
        <f t="shared" ref="G24:G32" si="5">F24*100/$F$33</f>
        <v>25</v>
      </c>
      <c r="H24" s="18">
        <f>G24+H23</f>
        <v>60</v>
      </c>
      <c r="I24" s="7"/>
      <c r="T24" s="7"/>
      <c r="U24" s="7"/>
    </row>
    <row r="25" spans="1:21" x14ac:dyDescent="0.25">
      <c r="A25" s="7"/>
      <c r="B25" s="8"/>
      <c r="C25" s="14" t="s">
        <v>3</v>
      </c>
      <c r="D25" s="14">
        <v>9000</v>
      </c>
      <c r="E25" s="14">
        <v>10</v>
      </c>
      <c r="F25" s="1">
        <f t="shared" si="4"/>
        <v>90000</v>
      </c>
      <c r="G25" s="18">
        <f t="shared" si="5"/>
        <v>10.588235294117647</v>
      </c>
      <c r="H25" s="18">
        <f t="shared" ref="H25:H32" si="6">G25+H24</f>
        <v>70.588235294117652</v>
      </c>
      <c r="I25" s="7"/>
      <c r="U25" s="7"/>
    </row>
    <row r="26" spans="1:21" x14ac:dyDescent="0.25">
      <c r="A26" s="7"/>
      <c r="B26" s="8"/>
      <c r="C26" s="14" t="s">
        <v>5</v>
      </c>
      <c r="D26" s="14">
        <v>1075</v>
      </c>
      <c r="E26" s="14">
        <v>80</v>
      </c>
      <c r="F26" s="1">
        <f t="shared" si="4"/>
        <v>86000</v>
      </c>
      <c r="G26" s="18">
        <f t="shared" si="5"/>
        <v>10.117647058823529</v>
      </c>
      <c r="H26" s="18">
        <f t="shared" si="6"/>
        <v>80.705882352941188</v>
      </c>
      <c r="I26" s="7"/>
      <c r="T26" s="7"/>
      <c r="U26" s="7"/>
    </row>
    <row r="27" spans="1:21" x14ac:dyDescent="0.25">
      <c r="A27" s="7"/>
      <c r="B27" s="8"/>
      <c r="C27" s="14" t="s">
        <v>8</v>
      </c>
      <c r="D27" s="14">
        <v>16000</v>
      </c>
      <c r="E27" s="14">
        <v>5</v>
      </c>
      <c r="F27" s="1">
        <f t="shared" si="4"/>
        <v>80000</v>
      </c>
      <c r="G27" s="18">
        <f t="shared" si="5"/>
        <v>9.4117647058823533</v>
      </c>
      <c r="H27" s="18">
        <f t="shared" si="6"/>
        <v>90.117647058823536</v>
      </c>
      <c r="I27" s="7"/>
      <c r="T27" s="7"/>
      <c r="U27" s="7"/>
    </row>
    <row r="28" spans="1:21" x14ac:dyDescent="0.25">
      <c r="A28" s="7"/>
      <c r="B28" s="8"/>
      <c r="C28" s="14" t="s">
        <v>9</v>
      </c>
      <c r="D28" s="14">
        <v>10000</v>
      </c>
      <c r="E28" s="14">
        <v>2</v>
      </c>
      <c r="F28" s="1">
        <f t="shared" si="4"/>
        <v>20000</v>
      </c>
      <c r="G28" s="18">
        <f t="shared" si="5"/>
        <v>2.3529411764705883</v>
      </c>
      <c r="H28" s="18">
        <f t="shared" si="6"/>
        <v>92.47058823529413</v>
      </c>
      <c r="I28" s="7"/>
      <c r="U28" s="7"/>
    </row>
    <row r="29" spans="1:21" x14ac:dyDescent="0.25">
      <c r="A29" s="7"/>
      <c r="B29" s="8"/>
      <c r="C29" s="14" t="s">
        <v>4</v>
      </c>
      <c r="D29" s="14">
        <v>4625</v>
      </c>
      <c r="E29" s="14">
        <v>4</v>
      </c>
      <c r="F29" s="1">
        <f t="shared" si="4"/>
        <v>18500</v>
      </c>
      <c r="G29" s="18">
        <f t="shared" si="5"/>
        <v>2.1764705882352939</v>
      </c>
      <c r="H29" s="18">
        <f t="shared" si="6"/>
        <v>94.64705882352942</v>
      </c>
      <c r="I29" s="7"/>
      <c r="T29" s="7"/>
      <c r="U29" s="7"/>
    </row>
    <row r="30" spans="1:21" x14ac:dyDescent="0.25">
      <c r="A30" s="7"/>
      <c r="B30" s="8"/>
      <c r="C30" s="14" t="s">
        <v>12</v>
      </c>
      <c r="D30" s="14">
        <v>1000</v>
      </c>
      <c r="E30" s="14">
        <v>17</v>
      </c>
      <c r="F30" s="1">
        <f t="shared" si="4"/>
        <v>17000</v>
      </c>
      <c r="G30" s="18">
        <f t="shared" si="5"/>
        <v>2</v>
      </c>
      <c r="H30" s="18">
        <f t="shared" si="6"/>
        <v>96.64705882352942</v>
      </c>
      <c r="I30" s="7"/>
      <c r="T30" s="7"/>
      <c r="U30" s="7"/>
    </row>
    <row r="31" spans="1:21" x14ac:dyDescent="0.25">
      <c r="A31" s="7"/>
      <c r="B31" s="8"/>
      <c r="C31" s="14" t="s">
        <v>6</v>
      </c>
      <c r="D31" s="14">
        <v>15000</v>
      </c>
      <c r="E31" s="14">
        <v>1</v>
      </c>
      <c r="F31" s="1">
        <f t="shared" si="4"/>
        <v>15000</v>
      </c>
      <c r="G31" s="18">
        <f t="shared" si="5"/>
        <v>1.7647058823529411</v>
      </c>
      <c r="H31" s="18">
        <f t="shared" si="6"/>
        <v>98.411764705882362</v>
      </c>
      <c r="I31" s="7"/>
      <c r="U31" s="7"/>
    </row>
    <row r="32" spans="1:21" x14ac:dyDescent="0.25">
      <c r="A32" s="7"/>
      <c r="B32" s="8"/>
      <c r="C32" s="14" t="s">
        <v>11</v>
      </c>
      <c r="D32" s="14">
        <v>13500</v>
      </c>
      <c r="E32" s="14">
        <v>1</v>
      </c>
      <c r="F32" s="1">
        <f t="shared" si="4"/>
        <v>13500</v>
      </c>
      <c r="G32" s="18">
        <f t="shared" si="5"/>
        <v>1.588235294117647</v>
      </c>
      <c r="H32" s="18">
        <f t="shared" si="6"/>
        <v>100.00000000000001</v>
      </c>
      <c r="I32" s="7"/>
      <c r="T32" s="7"/>
      <c r="U32" s="7"/>
    </row>
    <row r="33" spans="1:21" x14ac:dyDescent="0.25">
      <c r="A33" s="7"/>
      <c r="B33" s="8"/>
      <c r="C33" s="8"/>
      <c r="D33" s="8"/>
      <c r="E33" s="8"/>
      <c r="F33" s="10">
        <f>SUM(F23:F32)</f>
        <v>850000</v>
      </c>
      <c r="G33" s="10"/>
      <c r="H33" s="7"/>
      <c r="I33" s="7"/>
      <c r="T33" s="7"/>
      <c r="U33" s="7"/>
    </row>
    <row r="34" spans="1:21" x14ac:dyDescent="0.25">
      <c r="A34" s="7"/>
      <c r="B34" s="7"/>
      <c r="C34" s="8"/>
      <c r="D34" s="8"/>
      <c r="E34" s="8"/>
      <c r="F34" s="10"/>
      <c r="G34" s="7"/>
      <c r="H34" s="7"/>
      <c r="I34" s="7"/>
      <c r="T34" s="12"/>
      <c r="U34" s="7"/>
    </row>
    <row r="35" spans="1:21" x14ac:dyDescent="0.25">
      <c r="B35" s="7"/>
      <c r="C35" s="8"/>
      <c r="D35" s="8"/>
      <c r="E35" s="8"/>
      <c r="F35" s="9"/>
      <c r="G35" s="9"/>
      <c r="H35" s="9"/>
      <c r="I35" s="7"/>
    </row>
    <row r="36" spans="1:21" x14ac:dyDescent="0.25">
      <c r="B36" s="7"/>
      <c r="C36" s="8"/>
      <c r="D36" s="8"/>
      <c r="E36" s="8"/>
      <c r="F36" s="7"/>
      <c r="G36" s="10"/>
      <c r="H36" s="10"/>
      <c r="I36" s="7"/>
    </row>
    <row r="37" spans="1:21" x14ac:dyDescent="0.25">
      <c r="B37" s="7"/>
      <c r="C37" s="8"/>
      <c r="D37" s="8"/>
      <c r="E37" s="8"/>
      <c r="F37" s="7"/>
      <c r="G37" s="10"/>
      <c r="H37" s="10"/>
      <c r="I37" s="7"/>
    </row>
    <row r="38" spans="1:21" x14ac:dyDescent="0.25">
      <c r="B38" s="7"/>
      <c r="C38" s="8"/>
      <c r="D38" s="8"/>
      <c r="E38" s="8"/>
      <c r="F38" s="7"/>
      <c r="G38" s="10"/>
      <c r="H38" s="10"/>
      <c r="I38" s="7"/>
    </row>
    <row r="39" spans="1:21" x14ac:dyDescent="0.25">
      <c r="B39" s="7"/>
      <c r="C39" s="8"/>
      <c r="D39" s="8"/>
      <c r="E39" s="8"/>
      <c r="F39" s="7"/>
      <c r="G39" s="10"/>
      <c r="H39" s="10"/>
      <c r="I39" s="7"/>
    </row>
    <row r="40" spans="1:21" x14ac:dyDescent="0.25">
      <c r="B40" s="7"/>
      <c r="C40" s="8"/>
      <c r="D40" s="8"/>
      <c r="E40" s="8"/>
      <c r="F40" s="7"/>
      <c r="G40" s="10"/>
      <c r="H40" s="10"/>
      <c r="I40" s="7"/>
    </row>
    <row r="41" spans="1:21" x14ac:dyDescent="0.25">
      <c r="B41" s="7"/>
      <c r="C41" s="8"/>
      <c r="D41" s="8"/>
      <c r="E41" s="8"/>
      <c r="F41" s="7"/>
      <c r="G41" s="10"/>
      <c r="H41" s="10"/>
      <c r="I41" s="7"/>
    </row>
    <row r="42" spans="1:21" x14ac:dyDescent="0.25">
      <c r="B42" s="7"/>
      <c r="C42" s="8"/>
      <c r="D42" s="8"/>
      <c r="E42" s="8"/>
      <c r="F42" s="7"/>
      <c r="G42" s="10"/>
      <c r="H42" s="10"/>
      <c r="I42" s="7"/>
    </row>
    <row r="43" spans="1:21" x14ac:dyDescent="0.25">
      <c r="B43" s="7"/>
      <c r="C43" s="8"/>
      <c r="D43" s="8"/>
      <c r="E43" s="8"/>
      <c r="F43" s="7"/>
      <c r="G43" s="10"/>
      <c r="H43" s="10"/>
      <c r="I43" s="7"/>
    </row>
    <row r="44" spans="1:21" x14ac:dyDescent="0.25">
      <c r="B44" s="7"/>
      <c r="C44" s="8"/>
      <c r="D44" s="8"/>
      <c r="E44" s="8"/>
      <c r="F44" s="7"/>
      <c r="G44" s="10"/>
      <c r="H44" s="10"/>
      <c r="I44" s="7"/>
    </row>
    <row r="45" spans="1:21" x14ac:dyDescent="0.25">
      <c r="B45" s="7"/>
      <c r="C45" s="8"/>
      <c r="D45" s="8"/>
      <c r="E45" s="8"/>
      <c r="F45" s="7"/>
      <c r="G45" s="10"/>
      <c r="H45" s="10"/>
      <c r="I45" s="7"/>
    </row>
    <row r="46" spans="1:21" x14ac:dyDescent="0.25">
      <c r="B46" s="7"/>
      <c r="C46" s="7"/>
      <c r="D46" s="7"/>
      <c r="E46" s="7"/>
      <c r="F46" s="12"/>
      <c r="G46" s="7"/>
      <c r="H46" s="7"/>
      <c r="I46" s="7"/>
    </row>
    <row r="47" spans="1:21" x14ac:dyDescent="0.25">
      <c r="B47" s="7"/>
      <c r="C47" s="7"/>
      <c r="D47" s="7"/>
      <c r="E47" s="7"/>
      <c r="F47" s="7"/>
      <c r="G47" s="7"/>
      <c r="H47" s="7"/>
      <c r="I47" s="7"/>
    </row>
  </sheetData>
  <autoFilter ref="B6:E17">
    <sortState ref="B7:E16">
      <sortCondition descending="1" ref="E6:E16"/>
    </sortState>
  </autoFilter>
  <sortState ref="S4:V13">
    <sortCondition descending="1" ref="V4:V13"/>
  </sortState>
  <mergeCells count="1">
    <mergeCell ref="A18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115" zoomScaleNormal="115" workbookViewId="0">
      <selection activeCell="H5" sqref="H5"/>
    </sheetView>
  </sheetViews>
  <sheetFormatPr defaultRowHeight="15" x14ac:dyDescent="0.25"/>
  <cols>
    <col min="4" max="4" width="46.5703125" customWidth="1"/>
  </cols>
  <sheetData>
    <row r="1" spans="1:12" ht="18" customHeight="1" x14ac:dyDescent="0.25">
      <c r="A1" s="21" t="s">
        <v>48</v>
      </c>
      <c r="B1" s="21"/>
      <c r="C1" s="21"/>
      <c r="D1" s="21"/>
    </row>
    <row r="2" spans="1:12" x14ac:dyDescent="0.25">
      <c r="A2" t="s">
        <v>23</v>
      </c>
      <c r="B2">
        <v>50</v>
      </c>
      <c r="C2" t="s">
        <v>27</v>
      </c>
      <c r="D2" t="s">
        <v>34</v>
      </c>
      <c r="F2" s="11" t="s">
        <v>38</v>
      </c>
      <c r="G2" s="11" t="s">
        <v>52</v>
      </c>
      <c r="H2" s="11" t="s">
        <v>26</v>
      </c>
      <c r="I2" s="11" t="s">
        <v>40</v>
      </c>
      <c r="J2" s="11" t="s">
        <v>41</v>
      </c>
      <c r="K2" s="11" t="s">
        <v>42</v>
      </c>
      <c r="L2" s="11" t="s">
        <v>43</v>
      </c>
    </row>
    <row r="3" spans="1:12" x14ac:dyDescent="0.25">
      <c r="A3" t="s">
        <v>25</v>
      </c>
      <c r="B3">
        <v>600</v>
      </c>
      <c r="C3" t="s">
        <v>28</v>
      </c>
      <c r="D3" t="s">
        <v>31</v>
      </c>
      <c r="F3" s="11">
        <v>1</v>
      </c>
      <c r="G3" s="11">
        <f>B3</f>
        <v>600</v>
      </c>
      <c r="H3" s="5">
        <f>G3/2</f>
        <v>300</v>
      </c>
      <c r="I3" s="11">
        <f>$B$3*$B$2</f>
        <v>30000</v>
      </c>
      <c r="J3" s="11">
        <f>$B$3/G3*$B$4</f>
        <v>1300</v>
      </c>
      <c r="K3" s="5">
        <f t="shared" ref="K3:K12" si="0">H3*$B$2*$B$6</f>
        <v>11700</v>
      </c>
      <c r="L3" s="5">
        <f>SUM(I3:K3)</f>
        <v>43000</v>
      </c>
    </row>
    <row r="4" spans="1:12" x14ac:dyDescent="0.25">
      <c r="A4" t="s">
        <v>21</v>
      </c>
      <c r="B4">
        <v>1300</v>
      </c>
      <c r="C4" t="s">
        <v>27</v>
      </c>
      <c r="D4" t="s">
        <v>32</v>
      </c>
      <c r="F4" s="11">
        <v>2</v>
      </c>
      <c r="G4" s="5">
        <f>$G$3/F4</f>
        <v>300</v>
      </c>
      <c r="H4" s="5">
        <f>G4/2</f>
        <v>150</v>
      </c>
      <c r="I4" s="11">
        <f t="shared" ref="I4:I12" si="1">$B$3*$B$2</f>
        <v>30000</v>
      </c>
      <c r="J4" s="11">
        <f>$B$3/G4*$B$4</f>
        <v>2600</v>
      </c>
      <c r="K4" s="5">
        <f t="shared" si="0"/>
        <v>5850</v>
      </c>
      <c r="L4" s="5">
        <f t="shared" ref="L4:L12" si="2">SUM(I4:K4)</f>
        <v>38450</v>
      </c>
    </row>
    <row r="5" spans="1:12" x14ac:dyDescent="0.25">
      <c r="A5" t="s">
        <v>29</v>
      </c>
      <c r="B5" t="s">
        <v>49</v>
      </c>
      <c r="C5" t="s">
        <v>28</v>
      </c>
      <c r="D5" t="s">
        <v>30</v>
      </c>
      <c r="F5" s="11">
        <v>3</v>
      </c>
      <c r="G5" s="5">
        <f t="shared" ref="G5:G12" si="3">$G$3/F5</f>
        <v>200</v>
      </c>
      <c r="H5" s="5">
        <f t="shared" ref="H5:H12" si="4">G5/2</f>
        <v>100</v>
      </c>
      <c r="I5" s="11">
        <f t="shared" si="1"/>
        <v>30000</v>
      </c>
      <c r="J5" s="11">
        <f t="shared" ref="J5:J12" si="5">$B$3/G5*$B$4</f>
        <v>3900</v>
      </c>
      <c r="K5" s="5">
        <f t="shared" si="0"/>
        <v>3900</v>
      </c>
      <c r="L5" s="5">
        <f t="shared" si="2"/>
        <v>37800</v>
      </c>
    </row>
    <row r="6" spans="1:12" x14ac:dyDescent="0.25">
      <c r="A6" t="s">
        <v>44</v>
      </c>
      <c r="B6">
        <v>0.78</v>
      </c>
      <c r="C6" t="s">
        <v>46</v>
      </c>
      <c r="D6" t="s">
        <v>45</v>
      </c>
      <c r="F6" s="11">
        <v>4</v>
      </c>
      <c r="G6" s="5">
        <f t="shared" si="3"/>
        <v>150</v>
      </c>
      <c r="H6" s="5">
        <f t="shared" si="4"/>
        <v>75</v>
      </c>
      <c r="I6" s="11">
        <f t="shared" si="1"/>
        <v>30000</v>
      </c>
      <c r="J6" s="11">
        <f t="shared" si="5"/>
        <v>5200</v>
      </c>
      <c r="K6" s="5">
        <f t="shared" si="0"/>
        <v>2925</v>
      </c>
      <c r="L6" s="5">
        <f t="shared" si="2"/>
        <v>38125</v>
      </c>
    </row>
    <row r="7" spans="1:12" x14ac:dyDescent="0.25">
      <c r="F7" s="11">
        <v>5</v>
      </c>
      <c r="G7" s="5">
        <f t="shared" si="3"/>
        <v>120</v>
      </c>
      <c r="H7" s="5">
        <f t="shared" si="4"/>
        <v>60</v>
      </c>
      <c r="I7" s="11">
        <f t="shared" si="1"/>
        <v>30000</v>
      </c>
      <c r="J7" s="11">
        <f t="shared" si="5"/>
        <v>6500</v>
      </c>
      <c r="K7" s="5">
        <f t="shared" si="0"/>
        <v>2340</v>
      </c>
      <c r="L7" s="5">
        <f t="shared" si="2"/>
        <v>38840</v>
      </c>
    </row>
    <row r="8" spans="1:12" x14ac:dyDescent="0.25">
      <c r="D8" s="19" t="s">
        <v>35</v>
      </c>
      <c r="F8" s="11">
        <v>6</v>
      </c>
      <c r="G8" s="5">
        <f t="shared" si="3"/>
        <v>100</v>
      </c>
      <c r="H8" s="5">
        <f t="shared" si="4"/>
        <v>50</v>
      </c>
      <c r="I8" s="11">
        <f t="shared" si="1"/>
        <v>30000</v>
      </c>
      <c r="J8" s="11">
        <f t="shared" si="5"/>
        <v>7800</v>
      </c>
      <c r="K8" s="5">
        <f t="shared" si="0"/>
        <v>1950</v>
      </c>
      <c r="L8" s="5">
        <f t="shared" si="2"/>
        <v>39750</v>
      </c>
    </row>
    <row r="9" spans="1:12" x14ac:dyDescent="0.25">
      <c r="D9" s="19" t="s">
        <v>36</v>
      </c>
      <c r="F9" s="11">
        <v>7</v>
      </c>
      <c r="G9" s="5">
        <f t="shared" si="3"/>
        <v>85.714285714285708</v>
      </c>
      <c r="H9" s="5">
        <f t="shared" si="4"/>
        <v>42.857142857142854</v>
      </c>
      <c r="I9" s="11">
        <f t="shared" si="1"/>
        <v>30000</v>
      </c>
      <c r="J9" s="11">
        <f t="shared" si="5"/>
        <v>9100.0000000000018</v>
      </c>
      <c r="K9" s="5">
        <f t="shared" si="0"/>
        <v>1671.4285714285713</v>
      </c>
      <c r="L9" s="5">
        <f t="shared" si="2"/>
        <v>40771.428571428572</v>
      </c>
    </row>
    <row r="10" spans="1:12" x14ac:dyDescent="0.25">
      <c r="D10" s="19" t="s">
        <v>37</v>
      </c>
      <c r="F10" s="11">
        <v>8</v>
      </c>
      <c r="G10" s="5">
        <f t="shared" si="3"/>
        <v>75</v>
      </c>
      <c r="H10" s="5">
        <f t="shared" si="4"/>
        <v>37.5</v>
      </c>
      <c r="I10" s="11">
        <f t="shared" si="1"/>
        <v>30000</v>
      </c>
      <c r="J10" s="11">
        <f t="shared" si="5"/>
        <v>10400</v>
      </c>
      <c r="K10" s="5">
        <f t="shared" si="0"/>
        <v>1462.5</v>
      </c>
      <c r="L10" s="5">
        <f t="shared" si="2"/>
        <v>41862.5</v>
      </c>
    </row>
    <row r="11" spans="1:12" x14ac:dyDescent="0.25">
      <c r="F11" s="11">
        <v>9</v>
      </c>
      <c r="G11" s="5">
        <f t="shared" si="3"/>
        <v>66.666666666666671</v>
      </c>
      <c r="H11" s="5">
        <f t="shared" si="4"/>
        <v>33.333333333333336</v>
      </c>
      <c r="I11" s="11">
        <f t="shared" si="1"/>
        <v>30000</v>
      </c>
      <c r="J11" s="11">
        <f t="shared" si="5"/>
        <v>11700</v>
      </c>
      <c r="K11" s="5">
        <f t="shared" si="0"/>
        <v>1300</v>
      </c>
      <c r="L11" s="5">
        <f t="shared" si="2"/>
        <v>43000</v>
      </c>
    </row>
    <row r="12" spans="1:12" x14ac:dyDescent="0.25">
      <c r="F12" s="11">
        <v>10</v>
      </c>
      <c r="G12" s="5">
        <f t="shared" si="3"/>
        <v>60</v>
      </c>
      <c r="H12" s="5">
        <f t="shared" si="4"/>
        <v>30</v>
      </c>
      <c r="I12" s="11">
        <f t="shared" si="1"/>
        <v>30000</v>
      </c>
      <c r="J12" s="11">
        <f t="shared" si="5"/>
        <v>13000</v>
      </c>
      <c r="K12" s="5">
        <f t="shared" si="0"/>
        <v>1170</v>
      </c>
      <c r="L12" s="5">
        <f t="shared" si="2"/>
        <v>44170</v>
      </c>
    </row>
  </sheetData>
  <mergeCells count="1">
    <mergeCell ref="A1:D1"/>
  </mergeCells>
  <conditionalFormatting sqref="L3:L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15" zoomScaleNormal="115" workbookViewId="0">
      <selection activeCell="G15" sqref="G15"/>
    </sheetView>
  </sheetViews>
  <sheetFormatPr defaultRowHeight="15" x14ac:dyDescent="0.25"/>
  <cols>
    <col min="4" max="4" width="46.5703125" customWidth="1"/>
  </cols>
  <sheetData>
    <row r="1" spans="1:13" ht="17.25" customHeight="1" x14ac:dyDescent="0.25">
      <c r="A1" s="21" t="s">
        <v>48</v>
      </c>
      <c r="B1" s="21"/>
      <c r="C1" s="21"/>
      <c r="D1" s="21"/>
      <c r="F1" s="22" t="s">
        <v>47</v>
      </c>
      <c r="G1" s="22"/>
      <c r="H1" s="22"/>
      <c r="I1" s="22"/>
      <c r="J1" s="22"/>
      <c r="K1" s="22"/>
      <c r="L1" s="22"/>
      <c r="M1" s="22"/>
    </row>
    <row r="2" spans="1:13" x14ac:dyDescent="0.25">
      <c r="A2" t="s">
        <v>23</v>
      </c>
      <c r="B2">
        <v>50</v>
      </c>
      <c r="C2" t="s">
        <v>27</v>
      </c>
      <c r="D2" t="s">
        <v>34</v>
      </c>
      <c r="F2" s="13" t="s">
        <v>38</v>
      </c>
      <c r="G2" s="13" t="s">
        <v>39</v>
      </c>
      <c r="H2" s="15" t="s">
        <v>23</v>
      </c>
      <c r="I2" s="13" t="s">
        <v>26</v>
      </c>
      <c r="J2" s="13" t="s">
        <v>40</v>
      </c>
      <c r="K2" s="13" t="s">
        <v>41</v>
      </c>
      <c r="L2" s="13" t="s">
        <v>42</v>
      </c>
      <c r="M2" s="13" t="s">
        <v>43</v>
      </c>
    </row>
    <row r="3" spans="1:13" x14ac:dyDescent="0.25">
      <c r="A3" t="s">
        <v>25</v>
      </c>
      <c r="B3">
        <v>600</v>
      </c>
      <c r="C3" t="s">
        <v>28</v>
      </c>
      <c r="D3" t="s">
        <v>31</v>
      </c>
      <c r="F3" s="4">
        <f>$B$3/G3</f>
        <v>1</v>
      </c>
      <c r="G3" s="13">
        <f>B6</f>
        <v>600</v>
      </c>
      <c r="H3" s="15">
        <v>40</v>
      </c>
      <c r="I3" s="5">
        <f>G3/2</f>
        <v>300</v>
      </c>
      <c r="J3" s="13">
        <f>$B$3*H3</f>
        <v>24000</v>
      </c>
      <c r="K3" s="13">
        <f>$B$3/G3*$B$4</f>
        <v>1300</v>
      </c>
      <c r="L3" s="5">
        <f>I3*H3*$B$7</f>
        <v>9360</v>
      </c>
      <c r="M3" s="5">
        <f>SUM(J3:L3)</f>
        <v>34660</v>
      </c>
    </row>
    <row r="4" spans="1:13" x14ac:dyDescent="0.25">
      <c r="A4" t="s">
        <v>21</v>
      </c>
      <c r="B4">
        <v>1300</v>
      </c>
      <c r="C4" t="s">
        <v>27</v>
      </c>
      <c r="D4" t="s">
        <v>32</v>
      </c>
      <c r="F4" s="4">
        <f t="shared" ref="F4:F26" si="0">$B$3/G4</f>
        <v>1.0434782608695652</v>
      </c>
      <c r="G4" s="5">
        <f>G3-25</f>
        <v>575</v>
      </c>
      <c r="H4" s="15">
        <v>40</v>
      </c>
      <c r="I4" s="5">
        <f>G4/2</f>
        <v>287.5</v>
      </c>
      <c r="J4" s="13">
        <f t="shared" ref="J4:J18" si="1">$B$3*H4</f>
        <v>24000</v>
      </c>
      <c r="K4" s="13">
        <f t="shared" ref="K4:K12" si="2">$B$3/G4*$B$4</f>
        <v>1356.5217391304348</v>
      </c>
      <c r="L4" s="5">
        <f t="shared" ref="L4:L26" si="3">I4*H4*$B$7</f>
        <v>8970</v>
      </c>
      <c r="M4" s="5">
        <f t="shared" ref="M4:M12" si="4">SUM(J4:L4)</f>
        <v>34326.521739130432</v>
      </c>
    </row>
    <row r="5" spans="1:13" x14ac:dyDescent="0.25">
      <c r="A5" t="s">
        <v>26</v>
      </c>
      <c r="B5">
        <f>B6/2</f>
        <v>300</v>
      </c>
      <c r="C5" t="s">
        <v>28</v>
      </c>
      <c r="D5" t="s">
        <v>33</v>
      </c>
      <c r="F5" s="4">
        <f>$B$3/G5</f>
        <v>1.0909090909090908</v>
      </c>
      <c r="G5" s="5">
        <f t="shared" ref="G5:G26" si="5">G4-25</f>
        <v>550</v>
      </c>
      <c r="H5" s="15">
        <v>40</v>
      </c>
      <c r="I5" s="5">
        <f t="shared" ref="I5:I18" si="6">G5/2</f>
        <v>275</v>
      </c>
      <c r="J5" s="13">
        <f t="shared" si="1"/>
        <v>24000</v>
      </c>
      <c r="K5" s="13">
        <f t="shared" si="2"/>
        <v>1418.181818181818</v>
      </c>
      <c r="L5" s="5">
        <f t="shared" si="3"/>
        <v>8580</v>
      </c>
      <c r="M5" s="5">
        <f t="shared" si="4"/>
        <v>33998.181818181816</v>
      </c>
    </row>
    <row r="6" spans="1:13" x14ac:dyDescent="0.25">
      <c r="A6" t="s">
        <v>29</v>
      </c>
      <c r="B6">
        <v>600</v>
      </c>
      <c r="C6" t="s">
        <v>28</v>
      </c>
      <c r="D6" t="s">
        <v>30</v>
      </c>
      <c r="F6" s="4">
        <f t="shared" si="0"/>
        <v>1.1428571428571428</v>
      </c>
      <c r="G6" s="5">
        <f t="shared" si="5"/>
        <v>525</v>
      </c>
      <c r="H6" s="15">
        <v>40</v>
      </c>
      <c r="I6" s="5">
        <f t="shared" si="6"/>
        <v>262.5</v>
      </c>
      <c r="J6" s="13">
        <f t="shared" si="1"/>
        <v>24000</v>
      </c>
      <c r="K6" s="13">
        <f t="shared" si="2"/>
        <v>1485.7142857142856</v>
      </c>
      <c r="L6" s="5">
        <f t="shared" si="3"/>
        <v>8190</v>
      </c>
      <c r="M6" s="5">
        <f t="shared" si="4"/>
        <v>33675.71428571429</v>
      </c>
    </row>
    <row r="7" spans="1:13" x14ac:dyDescent="0.25">
      <c r="A7" t="s">
        <v>44</v>
      </c>
      <c r="B7">
        <v>0.78</v>
      </c>
      <c r="C7" t="s">
        <v>46</v>
      </c>
      <c r="D7" t="s">
        <v>45</v>
      </c>
      <c r="F7" s="4">
        <f t="shared" si="0"/>
        <v>1.2</v>
      </c>
      <c r="G7" s="5">
        <f t="shared" si="5"/>
        <v>500</v>
      </c>
      <c r="H7" s="15">
        <v>40</v>
      </c>
      <c r="I7" s="5">
        <f t="shared" si="6"/>
        <v>250</v>
      </c>
      <c r="J7" s="13">
        <f t="shared" si="1"/>
        <v>24000</v>
      </c>
      <c r="K7" s="13">
        <f t="shared" si="2"/>
        <v>1560</v>
      </c>
      <c r="L7" s="5">
        <f>I7*H7*$B$7</f>
        <v>7800</v>
      </c>
      <c r="M7" s="5">
        <f t="shared" si="4"/>
        <v>33360</v>
      </c>
    </row>
    <row r="8" spans="1:13" x14ac:dyDescent="0.25">
      <c r="D8" t="s">
        <v>35</v>
      </c>
      <c r="F8" s="4">
        <f t="shared" si="0"/>
        <v>1.263157894736842</v>
      </c>
      <c r="G8" s="5">
        <f t="shared" si="5"/>
        <v>475</v>
      </c>
      <c r="H8" s="16">
        <v>42</v>
      </c>
      <c r="I8" s="5">
        <f t="shared" si="6"/>
        <v>237.5</v>
      </c>
      <c r="J8" s="13">
        <f t="shared" si="1"/>
        <v>25200</v>
      </c>
      <c r="K8" s="13">
        <f t="shared" si="2"/>
        <v>1642.1052631578946</v>
      </c>
      <c r="L8" s="5">
        <f t="shared" si="3"/>
        <v>7780.5</v>
      </c>
      <c r="M8" s="5">
        <f t="shared" si="4"/>
        <v>34622.605263157893</v>
      </c>
    </row>
    <row r="9" spans="1:13" x14ac:dyDescent="0.25">
      <c r="D9" t="s">
        <v>36</v>
      </c>
      <c r="F9" s="4">
        <f t="shared" si="0"/>
        <v>1.3333333333333333</v>
      </c>
      <c r="G9" s="5">
        <f t="shared" si="5"/>
        <v>450</v>
      </c>
      <c r="H9" s="16">
        <v>42</v>
      </c>
      <c r="I9" s="5">
        <f t="shared" si="6"/>
        <v>225</v>
      </c>
      <c r="J9" s="13">
        <f t="shared" si="1"/>
        <v>25200</v>
      </c>
      <c r="K9" s="13">
        <f t="shared" si="2"/>
        <v>1733.3333333333333</v>
      </c>
      <c r="L9" s="5">
        <f t="shared" si="3"/>
        <v>7371</v>
      </c>
      <c r="M9" s="5">
        <f t="shared" si="4"/>
        <v>34304.333333333328</v>
      </c>
    </row>
    <row r="10" spans="1:13" x14ac:dyDescent="0.25">
      <c r="D10" t="s">
        <v>37</v>
      </c>
      <c r="F10" s="4">
        <f t="shared" si="0"/>
        <v>1.411764705882353</v>
      </c>
      <c r="G10" s="5">
        <f t="shared" si="5"/>
        <v>425</v>
      </c>
      <c r="H10" s="16">
        <v>42</v>
      </c>
      <c r="I10" s="5">
        <f t="shared" si="6"/>
        <v>212.5</v>
      </c>
      <c r="J10" s="13">
        <f t="shared" si="1"/>
        <v>25200</v>
      </c>
      <c r="K10" s="13">
        <f t="shared" si="2"/>
        <v>1835.294117647059</v>
      </c>
      <c r="L10" s="5">
        <f t="shared" si="3"/>
        <v>6961.5</v>
      </c>
      <c r="M10" s="5">
        <f t="shared" si="4"/>
        <v>33996.794117647063</v>
      </c>
    </row>
    <row r="11" spans="1:13" x14ac:dyDescent="0.25">
      <c r="F11" s="4">
        <f t="shared" si="0"/>
        <v>1.5</v>
      </c>
      <c r="G11" s="5">
        <f t="shared" si="5"/>
        <v>400</v>
      </c>
      <c r="H11" s="16">
        <v>42</v>
      </c>
      <c r="I11" s="5">
        <f t="shared" si="6"/>
        <v>200</v>
      </c>
      <c r="J11" s="13">
        <f>$B$3*H11</f>
        <v>25200</v>
      </c>
      <c r="K11" s="13">
        <f t="shared" si="2"/>
        <v>1950</v>
      </c>
      <c r="L11" s="5">
        <f t="shared" si="3"/>
        <v>6552</v>
      </c>
      <c r="M11" s="5">
        <f t="shared" si="4"/>
        <v>33702</v>
      </c>
    </row>
    <row r="12" spans="1:13" x14ac:dyDescent="0.25">
      <c r="F12" s="4">
        <f t="shared" si="0"/>
        <v>1.6</v>
      </c>
      <c r="G12" s="5">
        <f t="shared" si="5"/>
        <v>375</v>
      </c>
      <c r="H12" s="16">
        <v>42</v>
      </c>
      <c r="I12" s="5">
        <f t="shared" si="6"/>
        <v>187.5</v>
      </c>
      <c r="J12" s="13">
        <f t="shared" si="1"/>
        <v>25200</v>
      </c>
      <c r="K12" s="13">
        <f t="shared" si="2"/>
        <v>2080</v>
      </c>
      <c r="L12" s="5">
        <f t="shared" si="3"/>
        <v>6142.5</v>
      </c>
      <c r="M12" s="5">
        <f t="shared" si="4"/>
        <v>33422.5</v>
      </c>
    </row>
    <row r="13" spans="1:13" x14ac:dyDescent="0.25">
      <c r="F13" s="4">
        <f t="shared" si="0"/>
        <v>1.7142857142857142</v>
      </c>
      <c r="G13" s="5">
        <f t="shared" si="5"/>
        <v>350</v>
      </c>
      <c r="H13" s="16">
        <v>42</v>
      </c>
      <c r="I13" s="5">
        <f t="shared" si="6"/>
        <v>175</v>
      </c>
      <c r="J13" s="13">
        <f t="shared" si="1"/>
        <v>25200</v>
      </c>
      <c r="K13" s="13">
        <f t="shared" ref="K13:K18" si="7">$B$3/G13*$B$4</f>
        <v>2228.5714285714284</v>
      </c>
      <c r="L13" s="5">
        <f t="shared" si="3"/>
        <v>5733</v>
      </c>
      <c r="M13" s="5">
        <f t="shared" ref="M13:M18" si="8">SUM(J13:L13)</f>
        <v>33161.571428571428</v>
      </c>
    </row>
    <row r="14" spans="1:13" x14ac:dyDescent="0.25">
      <c r="F14" s="4">
        <f t="shared" si="0"/>
        <v>1.8461538461538463</v>
      </c>
      <c r="G14" s="5">
        <f t="shared" si="5"/>
        <v>325</v>
      </c>
      <c r="H14" s="17">
        <v>44</v>
      </c>
      <c r="I14" s="5">
        <f t="shared" si="6"/>
        <v>162.5</v>
      </c>
      <c r="J14" s="13">
        <f t="shared" si="1"/>
        <v>26400</v>
      </c>
      <c r="K14" s="13">
        <f t="shared" si="7"/>
        <v>2400</v>
      </c>
      <c r="L14" s="5">
        <f t="shared" si="3"/>
        <v>5577</v>
      </c>
      <c r="M14" s="5">
        <f t="shared" si="8"/>
        <v>34377</v>
      </c>
    </row>
    <row r="15" spans="1:13" x14ac:dyDescent="0.25">
      <c r="F15" s="4">
        <f t="shared" si="0"/>
        <v>2</v>
      </c>
      <c r="G15" s="5">
        <f t="shared" si="5"/>
        <v>300</v>
      </c>
      <c r="H15" s="17">
        <v>44</v>
      </c>
      <c r="I15" s="5">
        <f t="shared" si="6"/>
        <v>150</v>
      </c>
      <c r="J15" s="13">
        <f t="shared" si="1"/>
        <v>26400</v>
      </c>
      <c r="K15" s="13">
        <f t="shared" si="7"/>
        <v>2600</v>
      </c>
      <c r="L15" s="5">
        <f t="shared" si="3"/>
        <v>5148</v>
      </c>
      <c r="M15" s="5">
        <f t="shared" si="8"/>
        <v>34148</v>
      </c>
    </row>
    <row r="16" spans="1:13" x14ac:dyDescent="0.25">
      <c r="F16" s="4">
        <f t="shared" si="0"/>
        <v>2.1818181818181817</v>
      </c>
      <c r="G16" s="5">
        <f t="shared" si="5"/>
        <v>275</v>
      </c>
      <c r="H16" s="17">
        <v>44</v>
      </c>
      <c r="I16" s="5">
        <f t="shared" si="6"/>
        <v>137.5</v>
      </c>
      <c r="J16" s="13">
        <f t="shared" si="1"/>
        <v>26400</v>
      </c>
      <c r="K16" s="13">
        <f t="shared" si="7"/>
        <v>2836.363636363636</v>
      </c>
      <c r="L16" s="5">
        <f t="shared" si="3"/>
        <v>4719</v>
      </c>
      <c r="M16" s="5">
        <f t="shared" si="8"/>
        <v>33955.363636363632</v>
      </c>
    </row>
    <row r="17" spans="6:13" x14ac:dyDescent="0.25">
      <c r="F17" s="4">
        <f t="shared" si="0"/>
        <v>2.4</v>
      </c>
      <c r="G17" s="5">
        <f t="shared" si="5"/>
        <v>250</v>
      </c>
      <c r="H17" s="17">
        <v>46</v>
      </c>
      <c r="I17" s="5">
        <f t="shared" si="6"/>
        <v>125</v>
      </c>
      <c r="J17" s="13">
        <f t="shared" si="1"/>
        <v>27600</v>
      </c>
      <c r="K17" s="13">
        <f t="shared" si="7"/>
        <v>3120</v>
      </c>
      <c r="L17" s="5">
        <f t="shared" si="3"/>
        <v>4485</v>
      </c>
      <c r="M17" s="5">
        <f t="shared" si="8"/>
        <v>35205</v>
      </c>
    </row>
    <row r="18" spans="6:13" x14ac:dyDescent="0.25">
      <c r="F18" s="4">
        <f t="shared" si="0"/>
        <v>2.6666666666666665</v>
      </c>
      <c r="G18" s="5">
        <f t="shared" si="5"/>
        <v>225</v>
      </c>
      <c r="H18" s="17">
        <v>46</v>
      </c>
      <c r="I18" s="5">
        <f t="shared" si="6"/>
        <v>112.5</v>
      </c>
      <c r="J18" s="13">
        <f t="shared" si="1"/>
        <v>27600</v>
      </c>
      <c r="K18" s="13">
        <f t="shared" si="7"/>
        <v>3466.6666666666665</v>
      </c>
      <c r="L18" s="5">
        <f t="shared" si="3"/>
        <v>4036.5</v>
      </c>
      <c r="M18" s="5">
        <f t="shared" si="8"/>
        <v>35103.166666666672</v>
      </c>
    </row>
    <row r="19" spans="6:13" x14ac:dyDescent="0.25">
      <c r="F19" s="4">
        <f t="shared" si="0"/>
        <v>3</v>
      </c>
      <c r="G19" s="5">
        <f t="shared" si="5"/>
        <v>200</v>
      </c>
      <c r="H19" s="17">
        <v>46</v>
      </c>
      <c r="I19" s="5">
        <f t="shared" ref="I19:I26" si="9">G19/2</f>
        <v>100</v>
      </c>
      <c r="J19" s="13">
        <f t="shared" ref="J19:J26" si="10">$B$3*H19</f>
        <v>27600</v>
      </c>
      <c r="K19" s="13">
        <f t="shared" ref="K19:K26" si="11">$B$3/G19*$B$4</f>
        <v>3900</v>
      </c>
      <c r="L19" s="5">
        <f t="shared" si="3"/>
        <v>3588</v>
      </c>
      <c r="M19" s="5">
        <f t="shared" ref="M19:M26" si="12">SUM(J19:L19)</f>
        <v>35088</v>
      </c>
    </row>
    <row r="20" spans="6:13" x14ac:dyDescent="0.25">
      <c r="F20" s="4">
        <f t="shared" si="0"/>
        <v>3.4285714285714284</v>
      </c>
      <c r="G20" s="5">
        <f t="shared" si="5"/>
        <v>175</v>
      </c>
      <c r="H20" s="15">
        <v>48</v>
      </c>
      <c r="I20" s="5">
        <f t="shared" si="9"/>
        <v>87.5</v>
      </c>
      <c r="J20" s="13">
        <f t="shared" si="10"/>
        <v>28800</v>
      </c>
      <c r="K20" s="13">
        <f t="shared" si="11"/>
        <v>4457.1428571428569</v>
      </c>
      <c r="L20" s="5">
        <f t="shared" si="3"/>
        <v>3276</v>
      </c>
      <c r="M20" s="5">
        <f t="shared" si="12"/>
        <v>36533.142857142855</v>
      </c>
    </row>
    <row r="21" spans="6:13" x14ac:dyDescent="0.25">
      <c r="F21" s="4">
        <f t="shared" si="0"/>
        <v>4</v>
      </c>
      <c r="G21" s="5">
        <f t="shared" si="5"/>
        <v>150</v>
      </c>
      <c r="H21" s="15">
        <v>48</v>
      </c>
      <c r="I21" s="5">
        <f t="shared" si="9"/>
        <v>75</v>
      </c>
      <c r="J21" s="13">
        <f t="shared" si="10"/>
        <v>28800</v>
      </c>
      <c r="K21" s="13">
        <f t="shared" si="11"/>
        <v>5200</v>
      </c>
      <c r="L21" s="5">
        <f t="shared" si="3"/>
        <v>2808</v>
      </c>
      <c r="M21" s="5">
        <f t="shared" si="12"/>
        <v>36808</v>
      </c>
    </row>
    <row r="22" spans="6:13" x14ac:dyDescent="0.25">
      <c r="F22" s="4">
        <f t="shared" si="0"/>
        <v>4.8</v>
      </c>
      <c r="G22" s="5">
        <f t="shared" si="5"/>
        <v>125</v>
      </c>
      <c r="H22" s="15">
        <v>48</v>
      </c>
      <c r="I22" s="5">
        <f t="shared" si="9"/>
        <v>62.5</v>
      </c>
      <c r="J22" s="13">
        <f t="shared" si="10"/>
        <v>28800</v>
      </c>
      <c r="K22" s="13">
        <f t="shared" si="11"/>
        <v>6240</v>
      </c>
      <c r="L22" s="5">
        <f t="shared" si="3"/>
        <v>2340</v>
      </c>
      <c r="M22" s="5">
        <f t="shared" si="12"/>
        <v>37380</v>
      </c>
    </row>
    <row r="23" spans="6:13" x14ac:dyDescent="0.25">
      <c r="F23" s="4">
        <f t="shared" si="0"/>
        <v>6</v>
      </c>
      <c r="G23" s="5">
        <f t="shared" si="5"/>
        <v>100</v>
      </c>
      <c r="H23" s="15">
        <v>48</v>
      </c>
      <c r="I23" s="5">
        <f t="shared" si="9"/>
        <v>50</v>
      </c>
      <c r="J23" s="13">
        <f t="shared" si="10"/>
        <v>28800</v>
      </c>
      <c r="K23" s="13">
        <f t="shared" si="11"/>
        <v>7800</v>
      </c>
      <c r="L23" s="5">
        <f t="shared" si="3"/>
        <v>1872</v>
      </c>
      <c r="M23" s="5">
        <f t="shared" si="12"/>
        <v>38472</v>
      </c>
    </row>
    <row r="24" spans="6:13" x14ac:dyDescent="0.25">
      <c r="F24" s="4">
        <f t="shared" si="0"/>
        <v>8</v>
      </c>
      <c r="G24" s="5">
        <f t="shared" si="5"/>
        <v>75</v>
      </c>
      <c r="H24" s="15">
        <v>50</v>
      </c>
      <c r="I24" s="5">
        <f t="shared" si="9"/>
        <v>37.5</v>
      </c>
      <c r="J24" s="13">
        <f t="shared" si="10"/>
        <v>30000</v>
      </c>
      <c r="K24" s="13">
        <f t="shared" si="11"/>
        <v>10400</v>
      </c>
      <c r="L24" s="5">
        <f t="shared" si="3"/>
        <v>1462.5</v>
      </c>
      <c r="M24" s="5">
        <f t="shared" si="12"/>
        <v>41862.5</v>
      </c>
    </row>
    <row r="25" spans="6:13" x14ac:dyDescent="0.25">
      <c r="F25" s="4">
        <f t="shared" si="0"/>
        <v>12</v>
      </c>
      <c r="G25" s="5">
        <f t="shared" si="5"/>
        <v>50</v>
      </c>
      <c r="H25" s="15">
        <v>50</v>
      </c>
      <c r="I25" s="5">
        <f t="shared" si="9"/>
        <v>25</v>
      </c>
      <c r="J25" s="13">
        <f t="shared" si="10"/>
        <v>30000</v>
      </c>
      <c r="K25" s="13">
        <f t="shared" si="11"/>
        <v>15600</v>
      </c>
      <c r="L25" s="5">
        <f t="shared" si="3"/>
        <v>975</v>
      </c>
      <c r="M25" s="5">
        <f t="shared" si="12"/>
        <v>46575</v>
      </c>
    </row>
    <row r="26" spans="6:13" x14ac:dyDescent="0.25">
      <c r="F26" s="4">
        <f t="shared" si="0"/>
        <v>24</v>
      </c>
      <c r="G26" s="5">
        <f t="shared" si="5"/>
        <v>25</v>
      </c>
      <c r="H26" s="15">
        <v>50</v>
      </c>
      <c r="I26" s="5">
        <f t="shared" si="9"/>
        <v>12.5</v>
      </c>
      <c r="J26" s="13">
        <f t="shared" si="10"/>
        <v>30000</v>
      </c>
      <c r="K26" s="13">
        <f t="shared" si="11"/>
        <v>31200</v>
      </c>
      <c r="L26" s="5">
        <f t="shared" si="3"/>
        <v>487.5</v>
      </c>
      <c r="M26" s="5">
        <f t="shared" si="12"/>
        <v>61687.5</v>
      </c>
    </row>
    <row r="27" spans="6:13" x14ac:dyDescent="0.25">
      <c r="G27" s="5"/>
    </row>
  </sheetData>
  <mergeCells count="2">
    <mergeCell ref="A1:D1"/>
    <mergeCell ref="F1:M1"/>
  </mergeCells>
  <conditionalFormatting sqref="M3:M2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Exe. 1</vt:lpstr>
      <vt:lpstr>Exe. 2</vt:lpstr>
      <vt:lpstr>Exe. 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2024-10-02T12:27:04Z</dcterms:modified>
</cp:coreProperties>
</file>