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066492\OneDrive - SAP SE\Documents\user_afarago\Code\esphome\beethowen\esphome_components\bthome\misc\"/>
    </mc:Choice>
  </mc:AlternateContent>
  <xr:revisionPtr revIDLastSave="0" documentId="13_ncr:1_{E389CEB2-D152-4056-9000-EE71AA523ECF}" xr6:coauthVersionLast="47" xr6:coauthVersionMax="47" xr10:uidLastSave="{00000000-0000-0000-0000-000000000000}"/>
  <bookViews>
    <workbookView xWindow="1470" yWindow="1245" windowWidth="16200" windowHeight="9270" activeTab="1" xr2:uid="{0A7624A3-1B95-4732-9BD7-3FA24DFCB5DE}"/>
  </bookViews>
  <sheets>
    <sheet name="V1" sheetId="1" r:id="rId1"/>
    <sheet name="V2" sheetId="2" r:id="rId2"/>
  </sheets>
  <definedNames>
    <definedName name="_xlnm._FilterDatabase" localSheetId="0" hidden="1">'V1'!$A$1:$O$49</definedName>
    <definedName name="_xlnm._FilterDatabase" localSheetId="1" hidden="1">'V2'!$A$1:$T$81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3" i="2" l="1"/>
  <c r="U4" i="2"/>
  <c r="U5" i="2"/>
  <c r="U6" i="2"/>
  <c r="U7" i="2"/>
  <c r="U8" i="2"/>
  <c r="U9" i="2"/>
  <c r="U10" i="2"/>
  <c r="U11" i="2"/>
  <c r="U12" i="2"/>
  <c r="U13" i="2"/>
  <c r="U14" i="2"/>
  <c r="U15" i="2"/>
  <c r="U16" i="2"/>
  <c r="U17" i="2"/>
  <c r="U18" i="2"/>
  <c r="U19" i="2"/>
  <c r="U20" i="2"/>
  <c r="U21" i="2"/>
  <c r="U22" i="2"/>
  <c r="U23" i="2"/>
  <c r="U24" i="2"/>
  <c r="U25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52" i="2"/>
  <c r="U53" i="2"/>
  <c r="U54" i="2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80" i="2"/>
  <c r="U81" i="2"/>
  <c r="U82" i="2"/>
  <c r="U83" i="2"/>
  <c r="U84" i="2"/>
  <c r="U2" i="2"/>
  <c r="K82" i="2"/>
  <c r="L82" i="2" s="1"/>
  <c r="M82" i="2"/>
  <c r="N82" i="2"/>
  <c r="O82" i="2"/>
  <c r="S82" i="2"/>
  <c r="K83" i="2"/>
  <c r="L83" i="2" s="1"/>
  <c r="M83" i="2"/>
  <c r="N83" i="2"/>
  <c r="O83" i="2"/>
  <c r="S83" i="2"/>
  <c r="K84" i="2"/>
  <c r="L84" i="2" s="1"/>
  <c r="M84" i="2"/>
  <c r="N84" i="2"/>
  <c r="O84" i="2"/>
  <c r="S84" i="2"/>
  <c r="A83" i="2"/>
  <c r="A84" i="2"/>
  <c r="A82" i="2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K3" i="2"/>
  <c r="L3" i="2" s="1"/>
  <c r="K4" i="2"/>
  <c r="L4" i="2" s="1"/>
  <c r="K5" i="2"/>
  <c r="L5" i="2" s="1"/>
  <c r="K6" i="2"/>
  <c r="L6" i="2" s="1"/>
  <c r="K7" i="2"/>
  <c r="L7" i="2" s="1"/>
  <c r="K8" i="2"/>
  <c r="L8" i="2" s="1"/>
  <c r="K9" i="2"/>
  <c r="L9" i="2" s="1"/>
  <c r="K10" i="2"/>
  <c r="L10" i="2" s="1"/>
  <c r="K11" i="2"/>
  <c r="L11" i="2" s="1"/>
  <c r="K12" i="2"/>
  <c r="L12" i="2" s="1"/>
  <c r="K13" i="2"/>
  <c r="L13" i="2" s="1"/>
  <c r="K14" i="2"/>
  <c r="L14" i="2" s="1"/>
  <c r="K15" i="2"/>
  <c r="L15" i="2" s="1"/>
  <c r="K16" i="2"/>
  <c r="L16" i="2" s="1"/>
  <c r="K17" i="2"/>
  <c r="L17" i="2" s="1"/>
  <c r="K18" i="2"/>
  <c r="L18" i="2" s="1"/>
  <c r="K19" i="2"/>
  <c r="L19" i="2" s="1"/>
  <c r="K20" i="2"/>
  <c r="L20" i="2" s="1"/>
  <c r="K21" i="2"/>
  <c r="L21" i="2" s="1"/>
  <c r="K22" i="2"/>
  <c r="L22" i="2" s="1"/>
  <c r="K23" i="2"/>
  <c r="L23" i="2" s="1"/>
  <c r="K24" i="2"/>
  <c r="L24" i="2" s="1"/>
  <c r="K25" i="2"/>
  <c r="L25" i="2" s="1"/>
  <c r="K26" i="2"/>
  <c r="L26" i="2" s="1"/>
  <c r="K27" i="2"/>
  <c r="L27" i="2" s="1"/>
  <c r="K28" i="2"/>
  <c r="L28" i="2" s="1"/>
  <c r="K29" i="2"/>
  <c r="L29" i="2" s="1"/>
  <c r="K30" i="2"/>
  <c r="L30" i="2" s="1"/>
  <c r="K31" i="2"/>
  <c r="L31" i="2" s="1"/>
  <c r="K32" i="2"/>
  <c r="L32" i="2" s="1"/>
  <c r="K33" i="2"/>
  <c r="L33" i="2" s="1"/>
  <c r="K34" i="2"/>
  <c r="L34" i="2" s="1"/>
  <c r="K35" i="2"/>
  <c r="L35" i="2" s="1"/>
  <c r="K36" i="2"/>
  <c r="L36" i="2" s="1"/>
  <c r="K37" i="2"/>
  <c r="L37" i="2" s="1"/>
  <c r="K38" i="2"/>
  <c r="L38" i="2" s="1"/>
  <c r="K39" i="2"/>
  <c r="L39" i="2" s="1"/>
  <c r="K40" i="2"/>
  <c r="L40" i="2" s="1"/>
  <c r="K41" i="2"/>
  <c r="L41" i="2" s="1"/>
  <c r="K42" i="2"/>
  <c r="L42" i="2" s="1"/>
  <c r="K43" i="2"/>
  <c r="L43" i="2" s="1"/>
  <c r="K44" i="2"/>
  <c r="L44" i="2" s="1"/>
  <c r="K45" i="2"/>
  <c r="L45" i="2" s="1"/>
  <c r="K46" i="2"/>
  <c r="L46" i="2" s="1"/>
  <c r="K47" i="2"/>
  <c r="K48" i="2"/>
  <c r="L48" i="2" s="1"/>
  <c r="K49" i="2"/>
  <c r="L49" i="2" s="1"/>
  <c r="K50" i="2"/>
  <c r="L50" i="2" s="1"/>
  <c r="K51" i="2"/>
  <c r="L51" i="2" s="1"/>
  <c r="K52" i="2"/>
  <c r="L52" i="2" s="1"/>
  <c r="K53" i="2"/>
  <c r="L53" i="2" s="1"/>
  <c r="K54" i="2"/>
  <c r="L54" i="2" s="1"/>
  <c r="K55" i="2"/>
  <c r="L55" i="2" s="1"/>
  <c r="K56" i="2"/>
  <c r="L56" i="2" s="1"/>
  <c r="K57" i="2"/>
  <c r="L57" i="2" s="1"/>
  <c r="K58" i="2"/>
  <c r="L58" i="2" s="1"/>
  <c r="K59" i="2"/>
  <c r="L59" i="2" s="1"/>
  <c r="K60" i="2"/>
  <c r="L60" i="2" s="1"/>
  <c r="K61" i="2"/>
  <c r="L61" i="2" s="1"/>
  <c r="K62" i="2"/>
  <c r="T62" i="2" s="1"/>
  <c r="K63" i="2"/>
  <c r="L63" i="2" s="1"/>
  <c r="K64" i="2"/>
  <c r="L64" i="2" s="1"/>
  <c r="K65" i="2"/>
  <c r="L65" i="2" s="1"/>
  <c r="K66" i="2"/>
  <c r="L66" i="2" s="1"/>
  <c r="K67" i="2"/>
  <c r="L67" i="2" s="1"/>
  <c r="K68" i="2"/>
  <c r="L68" i="2" s="1"/>
  <c r="K69" i="2"/>
  <c r="L69" i="2" s="1"/>
  <c r="K70" i="2"/>
  <c r="L70" i="2" s="1"/>
  <c r="K71" i="2"/>
  <c r="L71" i="2" s="1"/>
  <c r="K72" i="2"/>
  <c r="L72" i="2" s="1"/>
  <c r="K73" i="2"/>
  <c r="L73" i="2" s="1"/>
  <c r="K74" i="2"/>
  <c r="L74" i="2" s="1"/>
  <c r="K75" i="2"/>
  <c r="L75" i="2" s="1"/>
  <c r="K76" i="2"/>
  <c r="L76" i="2" s="1"/>
  <c r="K77" i="2"/>
  <c r="L77" i="2" s="1"/>
  <c r="K78" i="2"/>
  <c r="L78" i="2" s="1"/>
  <c r="K79" i="2"/>
  <c r="L79" i="2" s="1"/>
  <c r="K80" i="2"/>
  <c r="L80" i="2" s="1"/>
  <c r="K81" i="2"/>
  <c r="L81" i="2" s="1"/>
  <c r="K2" i="2"/>
  <c r="L2" i="2" s="1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2" i="2"/>
  <c r="A51" i="2"/>
  <c r="A52" i="2"/>
  <c r="A53" i="2"/>
  <c r="A54" i="2"/>
  <c r="A55" i="2"/>
  <c r="A56" i="2"/>
  <c r="A57" i="2"/>
  <c r="A58" i="2"/>
  <c r="A59" i="2"/>
  <c r="A60" i="2"/>
  <c r="A61" i="2"/>
  <c r="A62" i="2"/>
  <c r="A50" i="2"/>
  <c r="A96" i="2"/>
  <c r="A89" i="2"/>
  <c r="A3" i="2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2" i="2"/>
  <c r="N3" i="1"/>
  <c r="O3" i="1" s="1"/>
  <c r="N4" i="1"/>
  <c r="O4" i="1" s="1"/>
  <c r="N5" i="1"/>
  <c r="O5" i="1" s="1"/>
  <c r="N6" i="1"/>
  <c r="O6" i="1" s="1"/>
  <c r="N7" i="1"/>
  <c r="O7" i="1" s="1"/>
  <c r="N8" i="1"/>
  <c r="O8" i="1" s="1"/>
  <c r="N9" i="1"/>
  <c r="O9" i="1" s="1"/>
  <c r="N10" i="1"/>
  <c r="O10" i="1" s="1"/>
  <c r="N11" i="1"/>
  <c r="O11" i="1" s="1"/>
  <c r="N12" i="1"/>
  <c r="O12" i="1" s="1"/>
  <c r="N13" i="1"/>
  <c r="O13" i="1" s="1"/>
  <c r="N14" i="1"/>
  <c r="O14" i="1" s="1"/>
  <c r="N15" i="1"/>
  <c r="O15" i="1" s="1"/>
  <c r="N16" i="1"/>
  <c r="O16" i="1" s="1"/>
  <c r="N17" i="1"/>
  <c r="O17" i="1" s="1"/>
  <c r="N18" i="1"/>
  <c r="O18" i="1" s="1"/>
  <c r="N19" i="1"/>
  <c r="O19" i="1" s="1"/>
  <c r="N20" i="1"/>
  <c r="O20" i="1" s="1"/>
  <c r="N21" i="1"/>
  <c r="O21" i="1" s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N42" i="1"/>
  <c r="O42" i="1" s="1"/>
  <c r="N43" i="1"/>
  <c r="O43" i="1" s="1"/>
  <c r="N44" i="1"/>
  <c r="O44" i="1" s="1"/>
  <c r="N45" i="1"/>
  <c r="O45" i="1" s="1"/>
  <c r="N46" i="1"/>
  <c r="O46" i="1" s="1"/>
  <c r="N47" i="1"/>
  <c r="O47" i="1" s="1"/>
  <c r="N48" i="1"/>
  <c r="O48" i="1" s="1"/>
  <c r="N49" i="1"/>
  <c r="O49" i="1" s="1"/>
  <c r="N2" i="1"/>
  <c r="O2" i="1" s="1"/>
  <c r="M14" i="1"/>
  <c r="M22" i="1"/>
  <c r="M12" i="1"/>
  <c r="M13" i="1"/>
  <c r="M10" i="1"/>
  <c r="M9" i="1"/>
  <c r="M8" i="1"/>
  <c r="M7" i="1"/>
  <c r="M6" i="1"/>
  <c r="M5" i="1"/>
  <c r="M4" i="1"/>
  <c r="K3" i="1"/>
  <c r="K4" i="1"/>
  <c r="K5" i="1"/>
  <c r="P5" i="1" s="1"/>
  <c r="K6" i="1"/>
  <c r="K7" i="1"/>
  <c r="K8" i="1"/>
  <c r="K9" i="1"/>
  <c r="P9" i="1" s="1"/>
  <c r="K10" i="1"/>
  <c r="K11" i="1"/>
  <c r="K12" i="1"/>
  <c r="K13" i="1"/>
  <c r="P13" i="1" s="1"/>
  <c r="K14" i="1"/>
  <c r="K15" i="1"/>
  <c r="K16" i="1"/>
  <c r="K17" i="1"/>
  <c r="K18" i="1"/>
  <c r="K19" i="1"/>
  <c r="K20" i="1"/>
  <c r="K21" i="1"/>
  <c r="P21" i="1" s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P49" i="1" s="1"/>
  <c r="K2" i="1"/>
  <c r="A3" i="1"/>
  <c r="A4" i="1"/>
  <c r="A5" i="1"/>
  <c r="A48" i="1"/>
  <c r="A6" i="1"/>
  <c r="A7" i="1"/>
  <c r="A8" i="1"/>
  <c r="A9" i="1"/>
  <c r="A10" i="1"/>
  <c r="A11" i="1"/>
  <c r="A12" i="1"/>
  <c r="A13" i="1"/>
  <c r="A14" i="1"/>
  <c r="A15" i="1"/>
  <c r="A16" i="1"/>
  <c r="A20" i="1"/>
  <c r="A21" i="1"/>
  <c r="A22" i="1"/>
  <c r="A49" i="1"/>
  <c r="A19" i="1"/>
  <c r="A34" i="1"/>
  <c r="A39" i="1"/>
  <c r="A40" i="1"/>
  <c r="A41" i="1"/>
  <c r="A42" i="1"/>
  <c r="A43" i="1"/>
  <c r="A44" i="1"/>
  <c r="A45" i="1"/>
  <c r="A46" i="1"/>
  <c r="A47" i="1"/>
  <c r="A2" i="1"/>
  <c r="A17" i="1"/>
  <c r="A18" i="1"/>
  <c r="A23" i="1"/>
  <c r="A24" i="1"/>
  <c r="A25" i="1"/>
  <c r="A26" i="1"/>
  <c r="A27" i="1"/>
  <c r="A28" i="1"/>
  <c r="A29" i="1"/>
  <c r="A30" i="1"/>
  <c r="A31" i="1"/>
  <c r="A32" i="1"/>
  <c r="A33" i="1"/>
  <c r="A35" i="1"/>
  <c r="A36" i="1"/>
  <c r="A37" i="1"/>
  <c r="A38" i="1"/>
  <c r="P84" i="2" l="1"/>
  <c r="R84" i="2" s="1"/>
  <c r="T83" i="2"/>
  <c r="P83" i="2"/>
  <c r="R83" i="2" s="1"/>
  <c r="P82" i="2"/>
  <c r="R82" i="2" s="1"/>
  <c r="T82" i="2"/>
  <c r="T84" i="2"/>
  <c r="L62" i="2"/>
  <c r="T19" i="2"/>
  <c r="T46" i="2"/>
  <c r="T42" i="2"/>
  <c r="T38" i="2"/>
  <c r="T34" i="2"/>
  <c r="T30" i="2"/>
  <c r="T26" i="2"/>
  <c r="T18" i="2"/>
  <c r="T54" i="2"/>
  <c r="T57" i="2"/>
  <c r="T66" i="2"/>
  <c r="T74" i="2"/>
  <c r="T22" i="2"/>
  <c r="T14" i="2"/>
  <c r="T6" i="2"/>
  <c r="T47" i="2"/>
  <c r="T39" i="2"/>
  <c r="T3" i="2"/>
  <c r="T45" i="2"/>
  <c r="T41" i="2"/>
  <c r="T37" i="2"/>
  <c r="T33" i="2"/>
  <c r="T29" i="2"/>
  <c r="T25" i="2"/>
  <c r="T21" i="2"/>
  <c r="T17" i="2"/>
  <c r="T13" i="2"/>
  <c r="T9" i="2"/>
  <c r="T5" i="2"/>
  <c r="T61" i="2"/>
  <c r="T53" i="2"/>
  <c r="T70" i="2"/>
  <c r="T78" i="2"/>
  <c r="T10" i="2"/>
  <c r="T58" i="2"/>
  <c r="T50" i="2"/>
  <c r="T2" i="2"/>
  <c r="T77" i="2"/>
  <c r="T69" i="2"/>
  <c r="T49" i="2"/>
  <c r="T80" i="2"/>
  <c r="T76" i="2"/>
  <c r="T72" i="2"/>
  <c r="T68" i="2"/>
  <c r="T64" i="2"/>
  <c r="T60" i="2"/>
  <c r="T56" i="2"/>
  <c r="T52" i="2"/>
  <c r="T48" i="2"/>
  <c r="T44" i="2"/>
  <c r="T40" i="2"/>
  <c r="T36" i="2"/>
  <c r="T32" i="2"/>
  <c r="T28" i="2"/>
  <c r="T24" i="2"/>
  <c r="T20" i="2"/>
  <c r="T16" i="2"/>
  <c r="T12" i="2"/>
  <c r="T8" i="2"/>
  <c r="T4" i="2"/>
  <c r="T81" i="2"/>
  <c r="T73" i="2"/>
  <c r="T65" i="2"/>
  <c r="L47" i="2"/>
  <c r="T79" i="2"/>
  <c r="T75" i="2"/>
  <c r="T71" i="2"/>
  <c r="T67" i="2"/>
  <c r="T63" i="2"/>
  <c r="T59" i="2"/>
  <c r="T55" i="2"/>
  <c r="T51" i="2"/>
  <c r="T43" i="2"/>
  <c r="T35" i="2"/>
  <c r="T31" i="2"/>
  <c r="T27" i="2"/>
  <c r="T23" i="2"/>
  <c r="T15" i="2"/>
  <c r="T11" i="2"/>
  <c r="T7" i="2"/>
  <c r="P8" i="1"/>
  <c r="P48" i="1"/>
  <c r="P2" i="1"/>
  <c r="P6" i="1"/>
  <c r="P10" i="1"/>
  <c r="P14" i="1"/>
  <c r="P4" i="1"/>
  <c r="P12" i="1"/>
  <c r="P16" i="1"/>
  <c r="P20" i="1"/>
  <c r="P3" i="1"/>
  <c r="P7" i="1"/>
  <c r="P11" i="1"/>
  <c r="P15" i="1"/>
  <c r="P22" i="1"/>
  <c r="P2" i="2"/>
  <c r="R2" i="2" s="1"/>
  <c r="P64" i="2"/>
  <c r="R64" i="2" s="1"/>
  <c r="P54" i="2"/>
  <c r="R54" i="2" s="1"/>
  <c r="P18" i="2"/>
  <c r="R18" i="2" s="1"/>
  <c r="P13" i="2"/>
  <c r="R13" i="2" s="1"/>
  <c r="P41" i="2"/>
  <c r="R41" i="2" s="1"/>
  <c r="P63" i="2"/>
  <c r="R63" i="2" s="1"/>
  <c r="P47" i="2"/>
  <c r="R47" i="2" s="1"/>
  <c r="P3" i="2"/>
  <c r="R3" i="2" s="1"/>
  <c r="P57" i="2"/>
  <c r="R57" i="2" s="1"/>
  <c r="P28" i="2"/>
  <c r="R28" i="2" s="1"/>
  <c r="P48" i="2"/>
  <c r="R48" i="2" s="1"/>
  <c r="P80" i="2"/>
  <c r="R80" i="2" s="1"/>
  <c r="P68" i="2"/>
  <c r="R68" i="2" s="1"/>
  <c r="P60" i="2"/>
  <c r="R60" i="2" s="1"/>
  <c r="P56" i="2"/>
  <c r="R56" i="2" s="1"/>
  <c r="P44" i="2"/>
  <c r="R44" i="2" s="1"/>
  <c r="P40" i="2"/>
  <c r="R40" i="2" s="1"/>
  <c r="P32" i="2"/>
  <c r="R32" i="2" s="1"/>
  <c r="P20" i="2"/>
  <c r="R20" i="2" s="1"/>
  <c r="P12" i="2"/>
  <c r="R12" i="2" s="1"/>
  <c r="P8" i="2"/>
  <c r="R8" i="2" s="1"/>
  <c r="P33" i="2"/>
  <c r="R33" i="2" s="1"/>
  <c r="P72" i="2"/>
  <c r="R72" i="2" s="1"/>
  <c r="P4" i="2"/>
  <c r="R4" i="2" s="1"/>
  <c r="P79" i="2"/>
  <c r="R79" i="2" s="1"/>
  <c r="P19" i="2"/>
  <c r="R19" i="2" s="1"/>
  <c r="P70" i="2"/>
  <c r="R70" i="2" s="1"/>
  <c r="P66" i="2"/>
  <c r="R66" i="2" s="1"/>
  <c r="P50" i="2"/>
  <c r="R50" i="2" s="1"/>
  <c r="P38" i="2"/>
  <c r="R38" i="2" s="1"/>
  <c r="P34" i="2"/>
  <c r="R34" i="2" s="1"/>
  <c r="P22" i="2"/>
  <c r="R22" i="2" s="1"/>
  <c r="P6" i="2"/>
  <c r="R6" i="2" s="1"/>
  <c r="P77" i="2"/>
  <c r="R77" i="2" s="1"/>
  <c r="P25" i="2"/>
  <c r="R25" i="2" s="1"/>
  <c r="P17" i="2"/>
  <c r="R17" i="2" s="1"/>
  <c r="P69" i="2"/>
  <c r="R69" i="2" s="1"/>
  <c r="P53" i="2"/>
  <c r="R53" i="2" s="1"/>
  <c r="P37" i="2"/>
  <c r="R37" i="2" s="1"/>
  <c r="P21" i="2"/>
  <c r="R21" i="2" s="1"/>
  <c r="P5" i="2"/>
  <c r="R5" i="2" s="1"/>
  <c r="P49" i="2"/>
  <c r="R49" i="2" s="1"/>
  <c r="P81" i="2"/>
  <c r="R81" i="2" s="1"/>
  <c r="P76" i="2"/>
  <c r="R76" i="2" s="1"/>
  <c r="P67" i="2"/>
  <c r="R67" i="2" s="1"/>
  <c r="P61" i="2"/>
  <c r="R61" i="2" s="1"/>
  <c r="P52" i="2"/>
  <c r="R52" i="2" s="1"/>
  <c r="P45" i="2"/>
  <c r="R45" i="2" s="1"/>
  <c r="P36" i="2"/>
  <c r="R36" i="2" s="1"/>
  <c r="P31" i="2"/>
  <c r="R31" i="2" s="1"/>
  <c r="P24" i="2"/>
  <c r="R24" i="2" s="1"/>
  <c r="P16" i="2"/>
  <c r="R16" i="2" s="1"/>
  <c r="P9" i="2"/>
  <c r="R9" i="2" s="1"/>
  <c r="P73" i="2"/>
  <c r="R73" i="2" s="1"/>
  <c r="P65" i="2"/>
  <c r="R65" i="2" s="1"/>
  <c r="P51" i="2"/>
  <c r="R51" i="2" s="1"/>
  <c r="P35" i="2"/>
  <c r="R35" i="2" s="1"/>
  <c r="P29" i="2"/>
  <c r="R29" i="2" s="1"/>
  <c r="P15" i="2"/>
  <c r="R15" i="2" s="1"/>
  <c r="P75" i="2"/>
  <c r="R75" i="2" s="1"/>
  <c r="P71" i="2"/>
  <c r="R71" i="2" s="1"/>
  <c r="P59" i="2"/>
  <c r="R59" i="2" s="1"/>
  <c r="P55" i="2"/>
  <c r="R55" i="2" s="1"/>
  <c r="P43" i="2"/>
  <c r="R43" i="2" s="1"/>
  <c r="P39" i="2"/>
  <c r="R39" i="2" s="1"/>
  <c r="P27" i="2"/>
  <c r="R27" i="2" s="1"/>
  <c r="P23" i="2"/>
  <c r="R23" i="2" s="1"/>
  <c r="P11" i="2"/>
  <c r="R11" i="2" s="1"/>
  <c r="P7" i="2"/>
  <c r="R7" i="2" s="1"/>
  <c r="P78" i="2"/>
  <c r="R78" i="2" s="1"/>
  <c r="P74" i="2"/>
  <c r="R74" i="2" s="1"/>
  <c r="P62" i="2"/>
  <c r="R62" i="2" s="1"/>
  <c r="P58" i="2"/>
  <c r="R58" i="2" s="1"/>
  <c r="P46" i="2"/>
  <c r="R46" i="2" s="1"/>
  <c r="P42" i="2"/>
  <c r="R42" i="2" s="1"/>
  <c r="P30" i="2"/>
  <c r="R30" i="2" s="1"/>
  <c r="P26" i="2"/>
  <c r="R26" i="2" s="1"/>
  <c r="P14" i="2"/>
  <c r="R14" i="2" s="1"/>
  <c r="P10" i="2"/>
  <c r="R10" i="2" s="1"/>
  <c r="P44" i="1"/>
  <c r="P36" i="1"/>
  <c r="P28" i="1"/>
  <c r="P43" i="1"/>
  <c r="P35" i="1"/>
  <c r="P27" i="1"/>
  <c r="P19" i="1"/>
  <c r="P40" i="1"/>
  <c r="P32" i="1"/>
  <c r="P24" i="1"/>
  <c r="P47" i="1"/>
  <c r="P39" i="1"/>
  <c r="P31" i="1"/>
  <c r="P23" i="1"/>
  <c r="P46" i="1"/>
  <c r="P42" i="1"/>
  <c r="P38" i="1"/>
  <c r="P34" i="1"/>
  <c r="P30" i="1"/>
  <c r="P26" i="1"/>
  <c r="P18" i="1"/>
  <c r="P45" i="1"/>
  <c r="P41" i="1"/>
  <c r="P37" i="1"/>
  <c r="P33" i="1"/>
  <c r="P29" i="1"/>
  <c r="P25" i="1"/>
  <c r="P17" i="1"/>
</calcChain>
</file>

<file path=xl/sharedStrings.xml><?xml version="1.0" encoding="utf-8"?>
<sst xmlns="http://schemas.openxmlformats.org/spreadsheetml/2006/main" count="848" uniqueCount="427">
  <si>
    <t>bject id</t>
  </si>
  <si>
    <t>Property</t>
  </si>
  <si>
    <t>Factor</t>
  </si>
  <si>
    <t>Example</t>
  </si>
  <si>
    <t>Result</t>
  </si>
  <si>
    <t>Unit</t>
  </si>
  <si>
    <t>0x01</t>
  </si>
  <si>
    <t>battery</t>
  </si>
  <si>
    <t>%</t>
  </si>
  <si>
    <t>0x02</t>
  </si>
  <si>
    <t>temperature</t>
  </si>
  <si>
    <t>2302CA09</t>
  </si>
  <si>
    <t>°C</t>
  </si>
  <si>
    <t>0x03</t>
  </si>
  <si>
    <t>humidity</t>
  </si>
  <si>
    <t>0303BF13</t>
  </si>
  <si>
    <t>0x2E</t>
  </si>
  <si>
    <t>0x04</t>
  </si>
  <si>
    <t>pressure</t>
  </si>
  <si>
    <t>0404138A01</t>
  </si>
  <si>
    <t>hPa</t>
  </si>
  <si>
    <t>0x05</t>
  </si>
  <si>
    <t>illuminance</t>
  </si>
  <si>
    <t>0405138A14</t>
  </si>
  <si>
    <t>lux</t>
  </si>
  <si>
    <t>0x06</t>
  </si>
  <si>
    <t>mass (kg)</t>
  </si>
  <si>
    <t>03065E1F</t>
  </si>
  <si>
    <t>kg</t>
  </si>
  <si>
    <t>0x07</t>
  </si>
  <si>
    <t>mass (lb)</t>
  </si>
  <si>
    <t>03073E1D</t>
  </si>
  <si>
    <t>lb</t>
  </si>
  <si>
    <t>0x08</t>
  </si>
  <si>
    <t>dewpoint</t>
  </si>
  <si>
    <t>2308CA06</t>
  </si>
  <si>
    <t>0x09</t>
  </si>
  <si>
    <t>count</t>
  </si>
  <si>
    <t>energy</t>
  </si>
  <si>
    <t>040A138A14</t>
  </si>
  <si>
    <t>kWh</t>
  </si>
  <si>
    <t>0x0B</t>
  </si>
  <si>
    <t>power</t>
  </si>
  <si>
    <t>040B021B00</t>
  </si>
  <si>
    <t>W</t>
  </si>
  <si>
    <t>0x0C</t>
  </si>
  <si>
    <t>voltage</t>
  </si>
  <si>
    <t>030C020C</t>
  </si>
  <si>
    <t>V</t>
  </si>
  <si>
    <t>0x0D</t>
  </si>
  <si>
    <t>pm2.5</t>
  </si>
  <si>
    <t>030D120C</t>
  </si>
  <si>
    <t>ug/m3</t>
  </si>
  <si>
    <t>0x0E</t>
  </si>
  <si>
    <t>pm10</t>
  </si>
  <si>
    <t>030E021C</t>
  </si>
  <si>
    <t>0x12</t>
  </si>
  <si>
    <t>co2</t>
  </si>
  <si>
    <t>ppm</t>
  </si>
  <si>
    <t>0x13</t>
  </si>
  <si>
    <t>tvoc</t>
  </si>
  <si>
    <t>0x14</t>
  </si>
  <si>
    <t>moisture</t>
  </si>
  <si>
    <t>0314020C</t>
  </si>
  <si>
    <t>0x2F</t>
  </si>
  <si>
    <t>022F23</t>
  </si>
  <si>
    <t>0x0F</t>
  </si>
  <si>
    <t>generic boolean</t>
  </si>
  <si>
    <t>uint8 (1 byte)</t>
  </si>
  <si>
    <t>020F01</t>
  </si>
  <si>
    <t>1 (True = On)</t>
  </si>
  <si>
    <t>0x10</t>
  </si>
  <si>
    <t>0x11</t>
  </si>
  <si>
    <t>opening</t>
  </si>
  <si>
    <t>0 (False = Closed)</t>
  </si>
  <si>
    <t>0x15</t>
  </si>
  <si>
    <t>1 (True = Low)</t>
  </si>
  <si>
    <t>0x16</t>
  </si>
  <si>
    <t>battery charging</t>
  </si>
  <si>
    <t>1 (True = Charging)</t>
  </si>
  <si>
    <t>0x17</t>
  </si>
  <si>
    <t>carbon monoxide</t>
  </si>
  <si>
    <t>0 (False = Not detected)</t>
  </si>
  <si>
    <t>0x18</t>
  </si>
  <si>
    <t>cold</t>
  </si>
  <si>
    <t>1 (True = Cold)</t>
  </si>
  <si>
    <t>0x19</t>
  </si>
  <si>
    <t>connectivity</t>
  </si>
  <si>
    <t>0 (False = Disconnected)</t>
  </si>
  <si>
    <t>0x1A</t>
  </si>
  <si>
    <t>door</t>
  </si>
  <si>
    <t>021A00</t>
  </si>
  <si>
    <t>0x1B</t>
  </si>
  <si>
    <t>garage door</t>
  </si>
  <si>
    <t>021B01</t>
  </si>
  <si>
    <t>0x1C</t>
  </si>
  <si>
    <t>gas</t>
  </si>
  <si>
    <t>021C01</t>
  </si>
  <si>
    <t>1 (True = Detected)</t>
  </si>
  <si>
    <t>0x1D</t>
  </si>
  <si>
    <t>heat</t>
  </si>
  <si>
    <t>021D00</t>
  </si>
  <si>
    <t>0 (False = Normal)</t>
  </si>
  <si>
    <t>0x1E</t>
  </si>
  <si>
    <t>light</t>
  </si>
  <si>
    <t>1 (True = Light detected)</t>
  </si>
  <si>
    <t>0x1F</t>
  </si>
  <si>
    <t>lock</t>
  </si>
  <si>
    <t>021F01</t>
  </si>
  <si>
    <t>1 (True = Unlocked)</t>
  </si>
  <si>
    <t>0x20</t>
  </si>
  <si>
    <t>1 (True = Wet)</t>
  </si>
  <si>
    <t>0x21</t>
  </si>
  <si>
    <t>motion</t>
  </si>
  <si>
    <t>0 (False = Clear)</t>
  </si>
  <si>
    <t>0x22</t>
  </si>
  <si>
    <t>moving</t>
  </si>
  <si>
    <t>1 (True = Moving)</t>
  </si>
  <si>
    <t>0x23</t>
  </si>
  <si>
    <t>occupancy</t>
  </si>
  <si>
    <t>0x24</t>
  </si>
  <si>
    <t>plug</t>
  </si>
  <si>
    <t>0 (False = Unplugged)</t>
  </si>
  <si>
    <t>0x25</t>
  </si>
  <si>
    <t>presence</t>
  </si>
  <si>
    <t>0 (False = Away)</t>
  </si>
  <si>
    <t>0x26</t>
  </si>
  <si>
    <t>problem</t>
  </si>
  <si>
    <t>1 (True = Problem)</t>
  </si>
  <si>
    <t>0x27</t>
  </si>
  <si>
    <t>running</t>
  </si>
  <si>
    <t>1 (True = Running)</t>
  </si>
  <si>
    <t>0x28</t>
  </si>
  <si>
    <t>safety</t>
  </si>
  <si>
    <t>0 (False = Unsafe)</t>
  </si>
  <si>
    <t>0x29</t>
  </si>
  <si>
    <t>smoke</t>
  </si>
  <si>
    <t>0x2A</t>
  </si>
  <si>
    <t>sound</t>
  </si>
  <si>
    <t>022A00</t>
  </si>
  <si>
    <t>0x2B</t>
  </si>
  <si>
    <t>tamper</t>
  </si>
  <si>
    <t>022B00</t>
  </si>
  <si>
    <t>0 (False = Off)</t>
  </si>
  <si>
    <t>0x2C</t>
  </si>
  <si>
    <t>vibration</t>
  </si>
  <si>
    <t>022C01</t>
  </si>
  <si>
    <t>0x2D</t>
  </si>
  <si>
    <t>window</t>
  </si>
  <si>
    <t>022D01</t>
  </si>
  <si>
    <t>0x00</t>
  </si>
  <si>
    <t>packet id</t>
  </si>
  <si>
    <t>0x3A</t>
  </si>
  <si>
    <t>button</t>
  </si>
  <si>
    <t>None</t>
  </si>
  <si>
    <t>023A00</t>
  </si>
  <si>
    <t>press</t>
  </si>
  <si>
    <t>023A01</t>
  </si>
  <si>
    <t>double_press</t>
  </si>
  <si>
    <t>023A02</t>
  </si>
  <si>
    <t>triple_press</t>
  </si>
  <si>
    <t>023A03</t>
  </si>
  <si>
    <t>long_press</t>
  </si>
  <si>
    <t>023A04</t>
  </si>
  <si>
    <t>long_double_press</t>
  </si>
  <si>
    <t>023A05</t>
  </si>
  <si>
    <t>long_triple_press</t>
  </si>
  <si>
    <t>023A06</t>
  </si>
  <si>
    <t>0x3C</t>
  </si>
  <si>
    <t>dimmer</t>
  </si>
  <si>
    <t>023C00</t>
  </si>
  <si>
    <t>rotate left</t>
  </si>
  <si>
    <t># steps</t>
  </si>
  <si>
    <t>033C0103</t>
  </si>
  <si>
    <t>rotate left 3 steps</t>
  </si>
  <si>
    <t>rotate right</t>
  </si>
  <si>
    <t>033C020A</t>
  </si>
  <si>
    <t>rotate right 10 steps</t>
  </si>
  <si>
    <t>Object id</t>
  </si>
  <si>
    <t>Data type</t>
  </si>
  <si>
    <t>objid</t>
  </si>
  <si>
    <t>sint16 (2 bytes)</t>
  </si>
  <si>
    <t>uint16 (2 bytes)</t>
  </si>
  <si>
    <t>uint24 (3 bytes)</t>
  </si>
  <si>
    <t>uint16 (2 byte)</t>
  </si>
  <si>
    <t>uint (4 bytes)</t>
  </si>
  <si>
    <t>0x0A</t>
  </si>
  <si>
    <t>HaBleFactors</t>
  </si>
  <si>
    <t>HaBleFactors2</t>
  </si>
  <si>
    <t>sensor.py</t>
  </si>
  <si>
    <t>propname</t>
  </si>
  <si>
    <t>Binary?</t>
  </si>
  <si>
    <t>binary</t>
  </si>
  <si>
    <t>humidity2</t>
  </si>
  <si>
    <t>nonbinary</t>
  </si>
  <si>
    <t>TODO&gt; add events</t>
  </si>
  <si>
    <t>https://bthome.io/v1/</t>
  </si>
  <si>
    <t>Device type</t>
  </si>
  <si>
    <t>Event id</t>
  </si>
  <si>
    <t>Event type</t>
  </si>
  <si>
    <t>Event property</t>
  </si>
  <si>
    <t>sensor.py - accuracy</t>
  </si>
  <si>
    <t>device_class</t>
  </si>
  <si>
    <t>icon</t>
  </si>
  <si>
    <t>DEVICE_CLASS_BATTERY</t>
  </si>
  <si>
    <t>DEVICE_CLASS_TEMPERATURE</t>
  </si>
  <si>
    <t>DEVICE_CLASS_HUMIDITY</t>
  </si>
  <si>
    <t>DEVICE_CLASS_PRESSURE</t>
  </si>
  <si>
    <t>DEVICE_CLASS_ILLUMINANCE</t>
  </si>
  <si>
    <t>DEVICE_CLASS_ENERGY</t>
  </si>
  <si>
    <t>DEVICE_CLASS_POWER</t>
  </si>
  <si>
    <t>DEVICE_CLASS_VOLTAGE</t>
  </si>
  <si>
    <t>DEVICE_CLASS_PM10</t>
  </si>
  <si>
    <t>DEVICE_CLASS_MOISTURE</t>
  </si>
  <si>
    <t>DEVICE_CLASS_EMPTY</t>
  </si>
  <si>
    <t>DEVICE_CLASS_PM25</t>
  </si>
  <si>
    <t>moisture2</t>
  </si>
  <si>
    <t>DEVICE_CLASS_CARBON_DIOXIDE</t>
  </si>
  <si>
    <t>DEVICE_CLASS_VOLATILE_ORGANIC_COMPOUNDS</t>
  </si>
  <si>
    <t>uint (1 bytes)</t>
  </si>
  <si>
    <t>0x3D</t>
  </si>
  <si>
    <t>uint (2 bytes)</t>
  </si>
  <si>
    <t>3D0960</t>
  </si>
  <si>
    <t>0x3E</t>
  </si>
  <si>
    <t>3E2A2C0960</t>
  </si>
  <si>
    <t>0x43</t>
  </si>
  <si>
    <t>current</t>
  </si>
  <si>
    <t>A</t>
  </si>
  <si>
    <t>08CA06</t>
  </si>
  <si>
    <t>0x40</t>
  </si>
  <si>
    <t>distance (mm)</t>
  </si>
  <si>
    <t>400C00</t>
  </si>
  <si>
    <t>mm</t>
  </si>
  <si>
    <t>0x41</t>
  </si>
  <si>
    <t>distance (m)</t>
  </si>
  <si>
    <t>m</t>
  </si>
  <si>
    <t>0x42</t>
  </si>
  <si>
    <t>duration</t>
  </si>
  <si>
    <t>424E3400</t>
  </si>
  <si>
    <t>s</t>
  </si>
  <si>
    <t>0x4D</t>
  </si>
  <si>
    <t>uint32 (4 bytes)</t>
  </si>
  <si>
    <t>4d12138a14</t>
  </si>
  <si>
    <t>0A138A14</t>
  </si>
  <si>
    <t>0x4B</t>
  </si>
  <si>
    <t>4B138A14</t>
  </si>
  <si>
    <t>m3</t>
  </si>
  <si>
    <t>0x4C</t>
  </si>
  <si>
    <t>4C41018A01</t>
  </si>
  <si>
    <t>03BF13</t>
  </si>
  <si>
    <t>05138A14</t>
  </si>
  <si>
    <t>065E1F</t>
  </si>
  <si>
    <t>073E1D</t>
  </si>
  <si>
    <t>14020C</t>
  </si>
  <si>
    <t>2F23</t>
  </si>
  <si>
    <t>0D120C</t>
  </si>
  <si>
    <t>0E021C</t>
  </si>
  <si>
    <t>0B021B00</t>
  </si>
  <si>
    <t>04138A01</t>
  </si>
  <si>
    <t>0x3F</t>
  </si>
  <si>
    <t>rotation</t>
  </si>
  <si>
    <t>3F020C</t>
  </si>
  <si>
    <t>°</t>
  </si>
  <si>
    <t>0x44</t>
  </si>
  <si>
    <t>speed</t>
  </si>
  <si>
    <t>m/s</t>
  </si>
  <si>
    <t>0x45</t>
  </si>
  <si>
    <t>02CA09</t>
  </si>
  <si>
    <t>0C020C</t>
  </si>
  <si>
    <t>0x4A</t>
  </si>
  <si>
    <t>4A020C</t>
  </si>
  <si>
    <t>0x4E</t>
  </si>
  <si>
    <t>volume</t>
  </si>
  <si>
    <t>4E87562A01</t>
  </si>
  <si>
    <t>L</t>
  </si>
  <si>
    <t>0x47</t>
  </si>
  <si>
    <t>0x48</t>
  </si>
  <si>
    <t>48DC87</t>
  </si>
  <si>
    <t>mL</t>
  </si>
  <si>
    <t>0x49</t>
  </si>
  <si>
    <t>volume Flow Rate</t>
  </si>
  <si>
    <t>49DC87</t>
  </si>
  <si>
    <t>m3/hr</t>
  </si>
  <si>
    <t>0x46</t>
  </si>
  <si>
    <t>UV index</t>
  </si>
  <si>
    <t>0x4F</t>
  </si>
  <si>
    <t>water</t>
  </si>
  <si>
    <t>4F87562A01</t>
  </si>
  <si>
    <t>0161</t>
  </si>
  <si>
    <t>12E204</t>
  </si>
  <si>
    <t>0960</t>
  </si>
  <si>
    <t>434E34</t>
  </si>
  <si>
    <t>414E00</t>
  </si>
  <si>
    <t>2E23</t>
  </si>
  <si>
    <t>444E34</t>
  </si>
  <si>
    <t>451101</t>
  </si>
  <si>
    <t>133301</t>
  </si>
  <si>
    <t>478756</t>
  </si>
  <si>
    <t>4632</t>
  </si>
  <si>
    <t>1A00</t>
  </si>
  <si>
    <t>1B01</t>
  </si>
  <si>
    <t>1C01</t>
  </si>
  <si>
    <t>0F01</t>
  </si>
  <si>
    <t>1D00</t>
  </si>
  <si>
    <t>1F01</t>
  </si>
  <si>
    <t>2A00</t>
  </si>
  <si>
    <t>2B00</t>
  </si>
  <si>
    <t>2C01</t>
  </si>
  <si>
    <t>2D01</t>
  </si>
  <si>
    <t>0 (False = Normal), 1 (True = Low)</t>
  </si>
  <si>
    <t>0 (False = Not Charging), 1 (True = Charging)</t>
  </si>
  <si>
    <t>0 (False = Not detected), 1 (True = Detected)</t>
  </si>
  <si>
    <t>0 (False = Normal), 1 (True = Cold)</t>
  </si>
  <si>
    <t>0 (False = Disconnected), 1 (True = Connected)</t>
  </si>
  <si>
    <t>0 (False = Closed), 1 (True = Open)</t>
  </si>
  <si>
    <t>0 (False = Clear), 1 (True = Detected)</t>
  </si>
  <si>
    <t>0 (False = Off), 1 (True = On)</t>
  </si>
  <si>
    <t>0 (False = Normal), 1 (True = Hot)</t>
  </si>
  <si>
    <t>0 (False = No light), 1 (True = Light detected)</t>
  </si>
  <si>
    <t>0 (False = Locked), 1 (True = Unlocked)</t>
  </si>
  <si>
    <t>0 (False = Dry), 1 (True = Wet)</t>
  </si>
  <si>
    <t>0 (False = Not moving), 1 (True = Moving)</t>
  </si>
  <si>
    <t>0 (False = Unplugged), 1 (True = Plugged in)</t>
  </si>
  <si>
    <t>0 (False = Away), 1 (True = Home)</t>
  </si>
  <si>
    <t>0 (False = OK), 1 (True = Problem)</t>
  </si>
  <si>
    <t>0 (False = Not Running), 1 (True = Running)</t>
  </si>
  <si>
    <t>0 (False = Unsafe), 1 (True = Safe)</t>
  </si>
  <si>
    <t>3A00</t>
  </si>
  <si>
    <t>3A01</t>
  </si>
  <si>
    <t>3A02</t>
  </si>
  <si>
    <t>3A03</t>
  </si>
  <si>
    <t>3A04</t>
  </si>
  <si>
    <t>3A05</t>
  </si>
  <si>
    <t>3A06</t>
  </si>
  <si>
    <t>3C00</t>
  </si>
  <si>
    <t>3C0103</t>
  </si>
  <si>
    <t>3C020A</t>
  </si>
  <si>
    <t>9</t>
  </si>
  <si>
    <t>objid_dec</t>
  </si>
  <si>
    <t>0x30</t>
  </si>
  <si>
    <t>0x31</t>
  </si>
  <si>
    <t>0x32</t>
  </si>
  <si>
    <t>0x33</t>
  </si>
  <si>
    <t>0x34</t>
  </si>
  <si>
    <t>0x35</t>
  </si>
  <si>
    <t>0x36</t>
  </si>
  <si>
    <t>0x37</t>
  </si>
  <si>
    <t>0x38</t>
  </si>
  <si>
    <t>0x39</t>
  </si>
  <si>
    <t>0x3B</t>
  </si>
  <si>
    <t>NA</t>
  </si>
  <si>
    <t>TODO</t>
  </si>
  <si>
    <t>DataLen
123</t>
  </si>
  <si>
    <t>DataType
45</t>
  </si>
  <si>
    <t>TypeByte</t>
  </si>
  <si>
    <t>TypeByteCommmented</t>
  </si>
  <si>
    <t>Factor 67</t>
  </si>
  <si>
    <t>Binary</t>
  </si>
  <si>
    <t>DEVICE_CLASS_GAS</t>
  </si>
  <si>
    <t>DEVICE_CLASS_CURRENT</t>
  </si>
  <si>
    <t>Property+binary</t>
  </si>
  <si>
    <t>temperature coarse</t>
  </si>
  <si>
    <t>humidity coarse</t>
  </si>
  <si>
    <t>moisture coarse</t>
  </si>
  <si>
    <t>energy coarse</t>
  </si>
  <si>
    <t>volume course</t>
  </si>
  <si>
    <t>volume precise</t>
  </si>
  <si>
    <t>voltage coarse</t>
  </si>
  <si>
    <t>gas large</t>
  </si>
  <si>
    <t>count small</t>
  </si>
  <si>
    <t>count medium</t>
  </si>
  <si>
    <t>count large</t>
  </si>
  <si>
    <t>DEVICE_CLASS_OPENING</t>
  </si>
  <si>
    <t>DEVICE_CLASS_BATTERY_CHARGING</t>
  </si>
  <si>
    <t>DEVICE_CLASS_COLD</t>
  </si>
  <si>
    <t>DEVICE_CLASS_CONNECTIVITY</t>
  </si>
  <si>
    <t>DEVICE_CLASS_DOOR</t>
  </si>
  <si>
    <t>DEVICE_CLASS_GARAGE_DOOR</t>
  </si>
  <si>
    <t>DEVICE_CLASS_HEAT</t>
  </si>
  <si>
    <t>DEVICE_CLASS_LIGHT</t>
  </si>
  <si>
    <t>DEVICE_CLASS_LOCK</t>
  </si>
  <si>
    <t>DEVICE_CLASS_MOTION</t>
  </si>
  <si>
    <t>DEVICE_CLASS_MOVING</t>
  </si>
  <si>
    <t>DEVICE_CLASS_OCCUPANCY</t>
  </si>
  <si>
    <t>DEVICE_CLASS_PLUG</t>
  </si>
  <si>
    <t>DEVICE_CLASS_PRESENCE</t>
  </si>
  <si>
    <t>DEVICE_CLASS_PROBLEM</t>
  </si>
  <si>
    <t>DEVICE_CLASS_RUNNING</t>
  </si>
  <si>
    <t>DEVICE_CLASS_SAFETY</t>
  </si>
  <si>
    <t>DEVICE_CLASS_SMOKE</t>
  </si>
  <si>
    <t>DEVICE_CLASS_SOUND</t>
  </si>
  <si>
    <t>DEVICE_CLASS_TAMPER</t>
  </si>
  <si>
    <t>DEVICE_CLASS_VIBRATION</t>
  </si>
  <si>
    <t>DEVICE_CLASS_WINDOW</t>
  </si>
  <si>
    <t>0x50</t>
  </si>
  <si>
    <t>timestamp</t>
  </si>
  <si>
    <t>uint48 (4 bytes)</t>
  </si>
  <si>
    <t>-</t>
  </si>
  <si>
    <t>505396164</t>
  </si>
  <si>
    <t>see below</t>
  </si>
  <si>
    <t>0x51</t>
  </si>
  <si>
    <t>acceleration</t>
  </si>
  <si>
    <t>uint16 (2 bytes)</t>
  </si>
  <si>
    <t>m/s²</t>
  </si>
  <si>
    <t>518756</t>
  </si>
  <si>
    <t>0x52</t>
  </si>
  <si>
    <t>gyroscope</t>
  </si>
  <si>
    <t>°/s</t>
  </si>
  <si>
    <t>528756</t>
  </si>
  <si>
    <t>DEVICE_CLASS_TIMESTAMP</t>
  </si>
  <si>
    <t>BTHomeType</t>
  </si>
  <si>
    <t>counter</t>
  </si>
  <si>
    <t>icons</t>
  </si>
  <si>
    <t>temperature-celsius</t>
  </si>
  <si>
    <t>percent</t>
  </si>
  <si>
    <t>gauge</t>
  </si>
  <si>
    <t>water-thermometer-outline</t>
  </si>
  <si>
    <t>weight-kilogram</t>
  </si>
  <si>
    <t>weight-pound</t>
  </si>
  <si>
    <t>molecule-co2</t>
  </si>
  <si>
    <t>motion-sensor</t>
  </si>
  <si>
    <t>current-ac</t>
  </si>
  <si>
    <t>gas-cylinder</t>
  </si>
  <si>
    <t>axis-arrow</t>
  </si>
  <si>
    <t>MDI-Icon</t>
  </si>
  <si>
    <t>sun-wireless</t>
  </si>
  <si>
    <t>lightning-bolt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</si>
</sst>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</cellStyleXfs>
  <cellXfs count="10">
    <xf numFmtId="0" fontId="0" fillId="0" borderId="0" xfId="0"/>
    <xf numFmtId="11" fontId="0" fillId="0" borderId="0" xfId="0" applyNumberFormat="1"/>
    <xf numFmtId="0" fontId="1" fillId="0" borderId="0" xfId="1"/>
    <xf numFmtId="49" fontId="0" fillId="0" borderId="0" xfId="0" applyNumberFormat="1"/>
    <xf numFmtId="0" fontId="3" fillId="0" borderId="0" xfId="0" applyFont="1"/>
    <xf numFmtId="0" fontId="2" fillId="2" borderId="0" xfId="2"/>
    <xf numFmtId="49" fontId="2" fillId="2" borderId="0" xfId="2" applyNumberFormat="1"/>
    <xf numFmtId="0" fontId="2" fillId="2" borderId="0" xfId="2" applyAlignment="1">
      <alignment wrapText="1"/>
    </xf>
    <xf numFmtId="0" fontId="2" fillId="2" borderId="0" xfId="2" applyAlignment="1"/>
    <xf numFmtId="0" fontId="0" fillId="0" borderId="0" xfId="0" applyAlignment="1"/>
  </cellXfs>
  <cellStyles count="3">
    <cellStyle name="20% - Accent1" xfId="2" builtinId="30"/>
    <cellStyle name="Hyperlink" xfId="1" builtinId="8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thome.io/v1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9659DA-A1AE-4233-819E-CB268DB45EEC}">
  <dimension ref="A1:P67"/>
  <sheetViews>
    <sheetView zoomScale="55" zoomScaleNormal="55" workbookViewId="0">
      <selection activeCell="P2" sqref="P2"/>
    </sheetView>
  </sheetViews>
  <sheetFormatPr defaultRowHeight="15" x14ac:dyDescent="0.25"/>
  <cols>
    <col min="1" max="1" width="7.85546875" bestFit="1" customWidth="1"/>
    <col min="2" max="2" width="11.28515625" bestFit="1" customWidth="1"/>
    <col min="3" max="3" width="16.5703125" bestFit="1" customWidth="1"/>
    <col min="4" max="4" width="14.85546875" bestFit="1" customWidth="1"/>
    <col min="5" max="5" width="8.7109375" bestFit="1" customWidth="1"/>
    <col min="6" max="6" width="11.5703125" bestFit="1" customWidth="1"/>
    <col min="7" max="7" width="22.85546875" bestFit="1" customWidth="1"/>
    <col min="8" max="8" width="7" bestFit="1" customWidth="1"/>
    <col min="9" max="9" width="46.28515625" bestFit="1" customWidth="1"/>
    <col min="10" max="10" width="7" customWidth="1"/>
    <col min="11" max="11" width="12.42578125" bestFit="1" customWidth="1"/>
    <col min="12" max="12" width="12.42578125" customWidth="1"/>
    <col min="13" max="13" width="25" bestFit="1" customWidth="1"/>
    <col min="14" max="14" width="25" customWidth="1"/>
    <col min="15" max="15" width="23.28515625" customWidth="1"/>
    <col min="16" max="16" width="62.28515625" customWidth="1"/>
  </cols>
  <sheetData>
    <row r="1" spans="1:16" x14ac:dyDescent="0.25">
      <c r="A1" t="s">
        <v>180</v>
      </c>
      <c r="B1" t="s">
        <v>178</v>
      </c>
      <c r="C1" t="s">
        <v>1</v>
      </c>
      <c r="D1" t="s">
        <v>179</v>
      </c>
      <c r="E1" t="s">
        <v>2</v>
      </c>
      <c r="F1" t="s">
        <v>3</v>
      </c>
      <c r="G1" t="s">
        <v>4</v>
      </c>
      <c r="H1" t="s">
        <v>5</v>
      </c>
      <c r="I1" t="s">
        <v>202</v>
      </c>
      <c r="J1" t="s">
        <v>203</v>
      </c>
      <c r="K1" t="s">
        <v>187</v>
      </c>
      <c r="L1" t="s">
        <v>191</v>
      </c>
      <c r="M1" t="s">
        <v>188</v>
      </c>
      <c r="N1" t="s">
        <v>190</v>
      </c>
      <c r="O1" t="s">
        <v>189</v>
      </c>
      <c r="P1" t="s">
        <v>201</v>
      </c>
    </row>
    <row r="2" spans="1:16" x14ac:dyDescent="0.25">
      <c r="A2">
        <f t="shared" ref="A2:A49" si="0">HEX2DEC(SUBSTITUTE(B2,"0x",""))</f>
        <v>0</v>
      </c>
      <c r="B2" t="s">
        <v>150</v>
      </c>
      <c r="C2" t="s">
        <v>151</v>
      </c>
      <c r="D2" t="s">
        <v>68</v>
      </c>
      <c r="E2">
        <v>1</v>
      </c>
      <c r="F2">
        <v>20009</v>
      </c>
      <c r="G2">
        <v>9</v>
      </c>
      <c r="I2" t="s">
        <v>214</v>
      </c>
      <c r="K2">
        <f>ABS(LOG10(E2))</f>
        <v>0</v>
      </c>
      <c r="L2" t="s">
        <v>194</v>
      </c>
      <c r="N2" t="str">
        <f>SUBSTITUTE(SUBSTITUTE(SUBSTITUTE(SUBSTITUTE(C2," ","_"),".","_"),"(",""),")","")</f>
        <v>packet_id</v>
      </c>
      <c r="O2" t="str">
        <f>"    """&amp;N2&amp;""": " &amp; B2 &amp; ","</f>
        <v xml:space="preserve">    "packet_id": 0x00,</v>
      </c>
      <c r="P2" t="str">
        <f>"    """&amp;N2&amp;""": {""measurement_type"": " &amp; B2 &amp; ", ""accuracy_decimals"": "&amp;K2&amp;", ""unit_of_measurement"":"""&amp;H2&amp;""" , ""device_class"": "&amp;I2&amp;"},"</f>
        <v xml:space="preserve">    "packet_id": {"measurement_type": 0x00, "accuracy_decimals": 0, "unit_of_measurement":"" , "device_class": DEVICE_CLASS_EMPTY},</v>
      </c>
    </row>
    <row r="3" spans="1:16" x14ac:dyDescent="0.25">
      <c r="A3">
        <f t="shared" si="0"/>
        <v>1</v>
      </c>
      <c r="B3" t="s">
        <v>6</v>
      </c>
      <c r="C3" t="s">
        <v>7</v>
      </c>
      <c r="D3" t="s">
        <v>68</v>
      </c>
      <c r="E3">
        <v>1</v>
      </c>
      <c r="F3">
        <v>20161</v>
      </c>
      <c r="G3">
        <v>97</v>
      </c>
      <c r="H3" t="s">
        <v>8</v>
      </c>
      <c r="I3" t="s">
        <v>204</v>
      </c>
      <c r="K3">
        <f t="shared" ref="K3:K43" si="1">ABS(LOG10(E3))</f>
        <v>0</v>
      </c>
      <c r="L3" t="s">
        <v>194</v>
      </c>
      <c r="N3" t="str">
        <f t="shared" ref="N3:N49" si="2">SUBSTITUTE(SUBSTITUTE(SUBSTITUTE(SUBSTITUTE(C3," ","_"),".","_"),"(",""),")","")</f>
        <v>battery</v>
      </c>
      <c r="O3" t="str">
        <f t="shared" ref="O3:O49" si="3">"    """&amp;N3&amp;""": " &amp; B3 &amp; ","</f>
        <v xml:space="preserve">    "battery": 0x01,</v>
      </c>
      <c r="P3" t="str">
        <f t="shared" ref="P3:P16" si="4">"    """&amp;N3&amp;""": {""measurement_type"": " &amp; B3 &amp; ", ""accuracy_decimals"": "&amp;K3&amp;", ""unit_of_measurement"":"""&amp;H3&amp;""" , ""device_class"": "&amp;I3&amp;"},"</f>
        <v xml:space="preserve">    "battery": {"measurement_type": 0x01, "accuracy_decimals": 0, "unit_of_measurement":"%" , "device_class": DEVICE_CLASS_BATTERY},</v>
      </c>
    </row>
    <row r="4" spans="1:16" x14ac:dyDescent="0.25">
      <c r="A4">
        <f t="shared" si="0"/>
        <v>2</v>
      </c>
      <c r="B4" t="s">
        <v>9</v>
      </c>
      <c r="C4" t="s">
        <v>10</v>
      </c>
      <c r="D4" t="s">
        <v>181</v>
      </c>
      <c r="E4">
        <v>0.01</v>
      </c>
      <c r="F4" t="s">
        <v>11</v>
      </c>
      <c r="G4">
        <v>25.06</v>
      </c>
      <c r="H4" t="s">
        <v>12</v>
      </c>
      <c r="I4" t="s">
        <v>205</v>
      </c>
      <c r="K4">
        <f t="shared" si="1"/>
        <v>2</v>
      </c>
      <c r="L4" t="s">
        <v>194</v>
      </c>
      <c r="M4" t="str">
        <f t="shared" ref="M4:M10" si="5">" || obj_meas_type == "&amp;B4</f>
        <v xml:space="preserve"> || obj_meas_type == 0x02</v>
      </c>
      <c r="N4" t="str">
        <f t="shared" si="2"/>
        <v>temperature</v>
      </c>
      <c r="O4" t="str">
        <f t="shared" si="3"/>
        <v xml:space="preserve">    "temperature": 0x02,</v>
      </c>
      <c r="P4" t="str">
        <f t="shared" si="4"/>
        <v xml:space="preserve">    "temperature": {"measurement_type": 0x02, "accuracy_decimals": 2, "unit_of_measurement":"°C" , "device_class": DEVICE_CLASS_TEMPERATURE},</v>
      </c>
    </row>
    <row r="5" spans="1:16" x14ac:dyDescent="0.25">
      <c r="A5">
        <f t="shared" si="0"/>
        <v>3</v>
      </c>
      <c r="B5" t="s">
        <v>13</v>
      </c>
      <c r="C5" t="s">
        <v>14</v>
      </c>
      <c r="D5" t="s">
        <v>182</v>
      </c>
      <c r="E5">
        <v>0.01</v>
      </c>
      <c r="F5" t="s">
        <v>15</v>
      </c>
      <c r="G5">
        <v>50.55</v>
      </c>
      <c r="H5" t="s">
        <v>8</v>
      </c>
      <c r="I5" t="s">
        <v>206</v>
      </c>
      <c r="K5">
        <f t="shared" si="1"/>
        <v>2</v>
      </c>
      <c r="L5" t="s">
        <v>194</v>
      </c>
      <c r="M5" t="str">
        <f t="shared" si="5"/>
        <v xml:space="preserve"> || obj_meas_type == 0x03</v>
      </c>
      <c r="N5" t="str">
        <f t="shared" si="2"/>
        <v>humidity</v>
      </c>
      <c r="O5" t="str">
        <f t="shared" si="3"/>
        <v xml:space="preserve">    "humidity": 0x03,</v>
      </c>
      <c r="P5" t="str">
        <f t="shared" si="4"/>
        <v xml:space="preserve">    "humidity": {"measurement_type": 0x03, "accuracy_decimals": 2, "unit_of_measurement":"%" , "device_class": DEVICE_CLASS_HUMIDITY},</v>
      </c>
    </row>
    <row r="6" spans="1:16" x14ac:dyDescent="0.25">
      <c r="A6">
        <f t="shared" si="0"/>
        <v>4</v>
      </c>
      <c r="B6" t="s">
        <v>17</v>
      </c>
      <c r="C6" t="s">
        <v>18</v>
      </c>
      <c r="D6" t="s">
        <v>183</v>
      </c>
      <c r="E6">
        <v>0.01</v>
      </c>
      <c r="F6" t="s">
        <v>19</v>
      </c>
      <c r="G6">
        <v>1008.83</v>
      </c>
      <c r="H6" t="s">
        <v>20</v>
      </c>
      <c r="I6" t="s">
        <v>207</v>
      </c>
      <c r="K6">
        <f t="shared" si="1"/>
        <v>2</v>
      </c>
      <c r="L6" t="s">
        <v>194</v>
      </c>
      <c r="M6" t="str">
        <f t="shared" si="5"/>
        <v xml:space="preserve"> || obj_meas_type == 0x04</v>
      </c>
      <c r="N6" t="str">
        <f t="shared" si="2"/>
        <v>pressure</v>
      </c>
      <c r="O6" t="str">
        <f t="shared" si="3"/>
        <v xml:space="preserve">    "pressure": 0x04,</v>
      </c>
      <c r="P6" t="str">
        <f t="shared" si="4"/>
        <v xml:space="preserve">    "pressure": {"measurement_type": 0x04, "accuracy_decimals": 2, "unit_of_measurement":"hPa" , "device_class": DEVICE_CLASS_PRESSURE},</v>
      </c>
    </row>
    <row r="7" spans="1:16" x14ac:dyDescent="0.25">
      <c r="A7">
        <f t="shared" si="0"/>
        <v>5</v>
      </c>
      <c r="B7" t="s">
        <v>21</v>
      </c>
      <c r="C7" t="s">
        <v>22</v>
      </c>
      <c r="D7" t="s">
        <v>183</v>
      </c>
      <c r="E7">
        <v>0.01</v>
      </c>
      <c r="F7" t="s">
        <v>23</v>
      </c>
      <c r="G7">
        <v>13460.67</v>
      </c>
      <c r="H7" t="s">
        <v>24</v>
      </c>
      <c r="I7" t="s">
        <v>208</v>
      </c>
      <c r="K7">
        <f t="shared" si="1"/>
        <v>2</v>
      </c>
      <c r="L7" t="s">
        <v>194</v>
      </c>
      <c r="M7" t="str">
        <f t="shared" si="5"/>
        <v xml:space="preserve"> || obj_meas_type == 0x05</v>
      </c>
      <c r="N7" t="str">
        <f t="shared" si="2"/>
        <v>illuminance</v>
      </c>
      <c r="O7" t="str">
        <f t="shared" si="3"/>
        <v xml:space="preserve">    "illuminance": 0x05,</v>
      </c>
      <c r="P7" t="str">
        <f t="shared" si="4"/>
        <v xml:space="preserve">    "illuminance": {"measurement_type": 0x05, "accuracy_decimals": 2, "unit_of_measurement":"lux" , "device_class": DEVICE_CLASS_ILLUMINANCE},</v>
      </c>
    </row>
    <row r="8" spans="1:16" x14ac:dyDescent="0.25">
      <c r="A8">
        <f t="shared" si="0"/>
        <v>6</v>
      </c>
      <c r="B8" t="s">
        <v>25</v>
      </c>
      <c r="C8" t="s">
        <v>26</v>
      </c>
      <c r="D8" t="s">
        <v>184</v>
      </c>
      <c r="E8">
        <v>0.01</v>
      </c>
      <c r="F8" t="s">
        <v>27</v>
      </c>
      <c r="G8">
        <v>80.3</v>
      </c>
      <c r="H8" t="s">
        <v>28</v>
      </c>
      <c r="I8" t="s">
        <v>214</v>
      </c>
      <c r="K8">
        <f t="shared" si="1"/>
        <v>2</v>
      </c>
      <c r="L8" t="s">
        <v>194</v>
      </c>
      <c r="M8" t="str">
        <f t="shared" si="5"/>
        <v xml:space="preserve"> || obj_meas_type == 0x06</v>
      </c>
      <c r="N8" t="str">
        <f t="shared" si="2"/>
        <v>mass_kg</v>
      </c>
      <c r="O8" t="str">
        <f t="shared" si="3"/>
        <v xml:space="preserve">    "mass_kg": 0x06,</v>
      </c>
      <c r="P8" t="str">
        <f t="shared" si="4"/>
        <v xml:space="preserve">    "mass_kg": {"measurement_type": 0x06, "accuracy_decimals": 2, "unit_of_measurement":"kg" , "device_class": DEVICE_CLASS_EMPTY},</v>
      </c>
    </row>
    <row r="9" spans="1:16" x14ac:dyDescent="0.25">
      <c r="A9">
        <f t="shared" si="0"/>
        <v>7</v>
      </c>
      <c r="B9" t="s">
        <v>29</v>
      </c>
      <c r="C9" t="s">
        <v>30</v>
      </c>
      <c r="D9" t="s">
        <v>184</v>
      </c>
      <c r="E9">
        <v>0.01</v>
      </c>
      <c r="F9" t="s">
        <v>31</v>
      </c>
      <c r="G9">
        <v>74.86</v>
      </c>
      <c r="H9" t="s">
        <v>32</v>
      </c>
      <c r="I9" t="s">
        <v>214</v>
      </c>
      <c r="K9">
        <f t="shared" si="1"/>
        <v>2</v>
      </c>
      <c r="L9" t="s">
        <v>194</v>
      </c>
      <c r="M9" t="str">
        <f t="shared" si="5"/>
        <v xml:space="preserve"> || obj_meas_type == 0x07</v>
      </c>
      <c r="N9" t="str">
        <f t="shared" si="2"/>
        <v>mass_lb</v>
      </c>
      <c r="O9" t="str">
        <f t="shared" si="3"/>
        <v xml:space="preserve">    "mass_lb": 0x07,</v>
      </c>
      <c r="P9" t="str">
        <f t="shared" si="4"/>
        <v xml:space="preserve">    "mass_lb": {"measurement_type": 0x07, "accuracy_decimals": 2, "unit_of_measurement":"lb" , "device_class": DEVICE_CLASS_EMPTY},</v>
      </c>
    </row>
    <row r="10" spans="1:16" x14ac:dyDescent="0.25">
      <c r="A10">
        <f t="shared" si="0"/>
        <v>8</v>
      </c>
      <c r="B10" t="s">
        <v>33</v>
      </c>
      <c r="C10" t="s">
        <v>34</v>
      </c>
      <c r="D10" t="s">
        <v>181</v>
      </c>
      <c r="E10">
        <v>0.01</v>
      </c>
      <c r="F10" t="s">
        <v>35</v>
      </c>
      <c r="G10">
        <v>17.38</v>
      </c>
      <c r="H10" t="s">
        <v>12</v>
      </c>
      <c r="I10" t="s">
        <v>214</v>
      </c>
      <c r="K10">
        <f t="shared" si="1"/>
        <v>2</v>
      </c>
      <c r="L10" t="s">
        <v>194</v>
      </c>
      <c r="M10" t="str">
        <f t="shared" si="5"/>
        <v xml:space="preserve"> || obj_meas_type == 0x08</v>
      </c>
      <c r="N10" t="str">
        <f t="shared" si="2"/>
        <v>dewpoint</v>
      </c>
      <c r="O10" t="str">
        <f t="shared" si="3"/>
        <v xml:space="preserve">    "dewpoint": 0x08,</v>
      </c>
      <c r="P10" t="str">
        <f t="shared" si="4"/>
        <v xml:space="preserve">    "dewpoint": {"measurement_type": 0x08, "accuracy_decimals": 2, "unit_of_measurement":"°C" , "device_class": DEVICE_CLASS_EMPTY},</v>
      </c>
    </row>
    <row r="11" spans="1:16" x14ac:dyDescent="0.25">
      <c r="A11">
        <f t="shared" si="0"/>
        <v>9</v>
      </c>
      <c r="B11" t="s">
        <v>36</v>
      </c>
      <c r="C11" t="s">
        <v>37</v>
      </c>
      <c r="D11" t="s">
        <v>185</v>
      </c>
      <c r="E11">
        <v>1</v>
      </c>
      <c r="F11">
        <v>20960</v>
      </c>
      <c r="G11">
        <v>96</v>
      </c>
      <c r="I11" t="s">
        <v>214</v>
      </c>
      <c r="K11">
        <f t="shared" si="1"/>
        <v>0</v>
      </c>
      <c r="L11" t="s">
        <v>194</v>
      </c>
      <c r="N11" t="str">
        <f t="shared" si="2"/>
        <v>count</v>
      </c>
      <c r="O11" t="str">
        <f t="shared" si="3"/>
        <v xml:space="preserve">    "count": 0x09,</v>
      </c>
      <c r="P11" t="str">
        <f t="shared" si="4"/>
        <v xml:space="preserve">    "count": {"measurement_type": 0x09, "accuracy_decimals": 0, "unit_of_measurement":"" , "device_class": DEVICE_CLASS_EMPTY},</v>
      </c>
    </row>
    <row r="12" spans="1:16" x14ac:dyDescent="0.25">
      <c r="A12">
        <f t="shared" si="0"/>
        <v>10</v>
      </c>
      <c r="B12" t="s">
        <v>186</v>
      </c>
      <c r="C12" t="s">
        <v>38</v>
      </c>
      <c r="D12" t="s">
        <v>183</v>
      </c>
      <c r="E12">
        <v>1E-3</v>
      </c>
      <c r="F12" t="s">
        <v>39</v>
      </c>
      <c r="G12">
        <v>1346.067</v>
      </c>
      <c r="H12" t="s">
        <v>40</v>
      </c>
      <c r="I12" t="s">
        <v>209</v>
      </c>
      <c r="K12">
        <f t="shared" si="1"/>
        <v>3</v>
      </c>
      <c r="L12" t="s">
        <v>194</v>
      </c>
      <c r="M12" t="str">
        <f>" || obj_meas_type == "&amp;B12</f>
        <v xml:space="preserve"> || obj_meas_type == 0x0A</v>
      </c>
      <c r="N12" t="str">
        <f t="shared" si="2"/>
        <v>energy</v>
      </c>
      <c r="O12" t="str">
        <f t="shared" si="3"/>
        <v xml:space="preserve">    "energy": 0x0A,</v>
      </c>
      <c r="P12" t="str">
        <f t="shared" si="4"/>
        <v xml:space="preserve">    "energy": {"measurement_type": 0x0A, "accuracy_decimals": 3, "unit_of_measurement":"kWh" , "device_class": DEVICE_CLASS_ENERGY},</v>
      </c>
    </row>
    <row r="13" spans="1:16" x14ac:dyDescent="0.25">
      <c r="A13">
        <f t="shared" si="0"/>
        <v>11</v>
      </c>
      <c r="B13" t="s">
        <v>41</v>
      </c>
      <c r="C13" t="s">
        <v>42</v>
      </c>
      <c r="D13" t="s">
        <v>183</v>
      </c>
      <c r="E13">
        <v>0.01</v>
      </c>
      <c r="F13" t="s">
        <v>43</v>
      </c>
      <c r="G13">
        <v>69.14</v>
      </c>
      <c r="H13" t="s">
        <v>44</v>
      </c>
      <c r="I13" t="s">
        <v>210</v>
      </c>
      <c r="K13">
        <f t="shared" si="1"/>
        <v>2</v>
      </c>
      <c r="L13" t="s">
        <v>194</v>
      </c>
      <c r="M13" t="str">
        <f>" || obj_meas_type == "&amp;B13</f>
        <v xml:space="preserve"> || obj_meas_type == 0x0B</v>
      </c>
      <c r="N13" t="str">
        <f t="shared" si="2"/>
        <v>power</v>
      </c>
      <c r="O13" t="str">
        <f t="shared" si="3"/>
        <v xml:space="preserve">    "power": 0x0B,</v>
      </c>
      <c r="P13" t="str">
        <f t="shared" si="4"/>
        <v xml:space="preserve">    "power": {"measurement_type": 0x0B, "accuracy_decimals": 2, "unit_of_measurement":"W" , "device_class": DEVICE_CLASS_POWER},</v>
      </c>
    </row>
    <row r="14" spans="1:16" x14ac:dyDescent="0.25">
      <c r="A14">
        <f t="shared" si="0"/>
        <v>12</v>
      </c>
      <c r="B14" t="s">
        <v>45</v>
      </c>
      <c r="C14" t="s">
        <v>46</v>
      </c>
      <c r="D14" t="s">
        <v>182</v>
      </c>
      <c r="E14">
        <v>1E-3</v>
      </c>
      <c r="F14" t="s">
        <v>47</v>
      </c>
      <c r="G14">
        <v>3.0739999999999998</v>
      </c>
      <c r="H14" t="s">
        <v>48</v>
      </c>
      <c r="I14" t="s">
        <v>211</v>
      </c>
      <c r="K14">
        <f t="shared" si="1"/>
        <v>3</v>
      </c>
      <c r="L14" t="s">
        <v>194</v>
      </c>
      <c r="M14" t="str">
        <f>" || obj_meas_type == "&amp;B14</f>
        <v xml:space="preserve"> || obj_meas_type == 0x0C</v>
      </c>
      <c r="N14" t="str">
        <f t="shared" si="2"/>
        <v>voltage</v>
      </c>
      <c r="O14" t="str">
        <f t="shared" si="3"/>
        <v xml:space="preserve">    "voltage": 0x0C,</v>
      </c>
      <c r="P14" t="str">
        <f t="shared" si="4"/>
        <v xml:space="preserve">    "voltage": {"measurement_type": 0x0C, "accuracy_decimals": 3, "unit_of_measurement":"V" , "device_class": DEVICE_CLASS_VOLTAGE},</v>
      </c>
    </row>
    <row r="15" spans="1:16" x14ac:dyDescent="0.25">
      <c r="A15">
        <f t="shared" si="0"/>
        <v>13</v>
      </c>
      <c r="B15" t="s">
        <v>49</v>
      </c>
      <c r="C15" t="s">
        <v>50</v>
      </c>
      <c r="D15" t="s">
        <v>182</v>
      </c>
      <c r="E15">
        <v>1</v>
      </c>
      <c r="F15" t="s">
        <v>51</v>
      </c>
      <c r="G15">
        <v>3090</v>
      </c>
      <c r="H15" t="s">
        <v>52</v>
      </c>
      <c r="I15" t="s">
        <v>215</v>
      </c>
      <c r="K15">
        <f t="shared" si="1"/>
        <v>0</v>
      </c>
      <c r="L15" t="s">
        <v>194</v>
      </c>
      <c r="N15" t="str">
        <f t="shared" si="2"/>
        <v>pm2_5</v>
      </c>
      <c r="O15" t="str">
        <f t="shared" si="3"/>
        <v xml:space="preserve">    "pm2_5": 0x0D,</v>
      </c>
      <c r="P15" t="str">
        <f t="shared" si="4"/>
        <v xml:space="preserve">    "pm2_5": {"measurement_type": 0x0D, "accuracy_decimals": 0, "unit_of_measurement":"ug/m3" , "device_class": DEVICE_CLASS_PM25},</v>
      </c>
    </row>
    <row r="16" spans="1:16" x14ac:dyDescent="0.25">
      <c r="A16">
        <f t="shared" si="0"/>
        <v>14</v>
      </c>
      <c r="B16" t="s">
        <v>53</v>
      </c>
      <c r="C16" t="s">
        <v>54</v>
      </c>
      <c r="D16" t="s">
        <v>182</v>
      </c>
      <c r="E16">
        <v>1</v>
      </c>
      <c r="F16" t="s">
        <v>55</v>
      </c>
      <c r="G16">
        <v>7170</v>
      </c>
      <c r="H16" t="s">
        <v>52</v>
      </c>
      <c r="I16" t="s">
        <v>212</v>
      </c>
      <c r="K16">
        <f t="shared" si="1"/>
        <v>0</v>
      </c>
      <c r="L16" t="s">
        <v>194</v>
      </c>
      <c r="N16" t="str">
        <f t="shared" si="2"/>
        <v>pm10</v>
      </c>
      <c r="O16" t="str">
        <f t="shared" si="3"/>
        <v xml:space="preserve">    "pm10": 0x0E,</v>
      </c>
      <c r="P16" t="str">
        <f t="shared" si="4"/>
        <v xml:space="preserve">    "pm10": {"measurement_type": 0x0E, "accuracy_decimals": 0, "unit_of_measurement":"ug/m3" , "device_class": DEVICE_CLASS_PM10},</v>
      </c>
    </row>
    <row r="17" spans="1:16" x14ac:dyDescent="0.25">
      <c r="A17">
        <f t="shared" si="0"/>
        <v>15</v>
      </c>
      <c r="B17" t="s">
        <v>66</v>
      </c>
      <c r="C17" t="s">
        <v>67</v>
      </c>
      <c r="D17" t="s">
        <v>68</v>
      </c>
      <c r="E17">
        <v>1</v>
      </c>
      <c r="F17" t="s">
        <v>69</v>
      </c>
      <c r="G17" t="s">
        <v>70</v>
      </c>
      <c r="K17">
        <f t="shared" si="1"/>
        <v>0</v>
      </c>
      <c r="L17" t="s">
        <v>192</v>
      </c>
      <c r="N17" t="str">
        <f t="shared" si="2"/>
        <v>generic_boolean</v>
      </c>
      <c r="O17" t="str">
        <f t="shared" si="3"/>
        <v xml:space="preserve">    "generic_boolean": 0x0F,</v>
      </c>
      <c r="P17" t="str">
        <f t="shared" ref="P17:P47" si="6">"    """&amp;N17&amp;""": {""measurement_type"": " &amp; B17 &amp; ", ""accuracy_decimals"": "&amp;K17&amp;", ""unit_of_measurement"":"""&amp;H17&amp;"""},"</f>
        <v xml:space="preserve">    "generic_boolean": {"measurement_type": 0x0F, "accuracy_decimals": 0, "unit_of_measurement":""},</v>
      </c>
    </row>
    <row r="18" spans="1:16" x14ac:dyDescent="0.25">
      <c r="A18">
        <f t="shared" si="0"/>
        <v>16</v>
      </c>
      <c r="B18" t="s">
        <v>71</v>
      </c>
      <c r="C18" t="s">
        <v>42</v>
      </c>
      <c r="D18" t="s">
        <v>68</v>
      </c>
      <c r="E18">
        <v>1</v>
      </c>
      <c r="F18">
        <v>21001</v>
      </c>
      <c r="G18" t="s">
        <v>70</v>
      </c>
      <c r="K18">
        <f t="shared" si="1"/>
        <v>0</v>
      </c>
      <c r="L18" t="s">
        <v>192</v>
      </c>
      <c r="N18" t="str">
        <f t="shared" si="2"/>
        <v>power</v>
      </c>
      <c r="O18" t="str">
        <f t="shared" si="3"/>
        <v xml:space="preserve">    "power": 0x10,</v>
      </c>
      <c r="P18" t="str">
        <f t="shared" si="6"/>
        <v xml:space="preserve">    "power": {"measurement_type": 0x10, "accuracy_decimals": 0, "unit_of_measurement":""},</v>
      </c>
    </row>
    <row r="19" spans="1:16" x14ac:dyDescent="0.25">
      <c r="A19">
        <f t="shared" si="0"/>
        <v>17</v>
      </c>
      <c r="B19" t="s">
        <v>72</v>
      </c>
      <c r="C19" t="s">
        <v>73</v>
      </c>
      <c r="D19" t="s">
        <v>68</v>
      </c>
      <c r="E19">
        <v>1</v>
      </c>
      <c r="F19">
        <v>21100</v>
      </c>
      <c r="G19" t="s">
        <v>74</v>
      </c>
      <c r="K19">
        <f t="shared" si="1"/>
        <v>0</v>
      </c>
      <c r="L19" t="s">
        <v>192</v>
      </c>
      <c r="N19" t="str">
        <f t="shared" si="2"/>
        <v>opening</v>
      </c>
      <c r="O19" t="str">
        <f t="shared" si="3"/>
        <v xml:space="preserve">    "opening": 0x11,</v>
      </c>
      <c r="P19" t="str">
        <f t="shared" si="6"/>
        <v xml:space="preserve">    "opening": {"measurement_type": 0x11, "accuracy_decimals": 0, "unit_of_measurement":""},</v>
      </c>
    </row>
    <row r="20" spans="1:16" x14ac:dyDescent="0.25">
      <c r="A20">
        <f t="shared" si="0"/>
        <v>18</v>
      </c>
      <c r="B20" t="s">
        <v>56</v>
      </c>
      <c r="C20" t="s">
        <v>57</v>
      </c>
      <c r="D20" t="s">
        <v>182</v>
      </c>
      <c r="E20">
        <v>1</v>
      </c>
      <c r="F20" s="1">
        <v>3.1199999999999999E+206</v>
      </c>
      <c r="G20">
        <v>1250</v>
      </c>
      <c r="H20" t="s">
        <v>58</v>
      </c>
      <c r="I20" t="s">
        <v>217</v>
      </c>
      <c r="K20">
        <f t="shared" si="1"/>
        <v>0</v>
      </c>
      <c r="L20" t="s">
        <v>194</v>
      </c>
      <c r="N20" t="str">
        <f t="shared" si="2"/>
        <v>co2</v>
      </c>
      <c r="O20" t="str">
        <f t="shared" si="3"/>
        <v xml:space="preserve">    "co2": 0x12,</v>
      </c>
      <c r="P20" t="str">
        <f t="shared" ref="P20:P22" si="7">"    """&amp;N20&amp;""": {""measurement_type"": " &amp; B20 &amp; ", ""accuracy_decimals"": "&amp;K20&amp;", ""unit_of_measurement"":"""&amp;H20&amp;""" , ""device_class"": "&amp;I20&amp;"},"</f>
        <v xml:space="preserve">    "co2": {"measurement_type": 0x12, "accuracy_decimals": 0, "unit_of_measurement":"ppm" , "device_class": DEVICE_CLASS_CARBON_DIOXIDE},</v>
      </c>
    </row>
    <row r="21" spans="1:16" x14ac:dyDescent="0.25">
      <c r="A21">
        <f t="shared" si="0"/>
        <v>19</v>
      </c>
      <c r="B21" t="s">
        <v>59</v>
      </c>
      <c r="C21" t="s">
        <v>60</v>
      </c>
      <c r="D21" t="s">
        <v>182</v>
      </c>
      <c r="E21">
        <v>1</v>
      </c>
      <c r="F21">
        <v>3133301</v>
      </c>
      <c r="G21">
        <v>307</v>
      </c>
      <c r="H21" t="s">
        <v>52</v>
      </c>
      <c r="I21" t="s">
        <v>218</v>
      </c>
      <c r="K21">
        <f t="shared" si="1"/>
        <v>0</v>
      </c>
      <c r="L21" t="s">
        <v>194</v>
      </c>
      <c r="N21" t="str">
        <f t="shared" si="2"/>
        <v>tvoc</v>
      </c>
      <c r="O21" t="str">
        <f t="shared" si="3"/>
        <v xml:space="preserve">    "tvoc": 0x13,</v>
      </c>
      <c r="P21" t="str">
        <f t="shared" si="7"/>
        <v xml:space="preserve">    "tvoc": {"measurement_type": 0x13, "accuracy_decimals": 0, "unit_of_measurement":"ug/m3" , "device_class": DEVICE_CLASS_VOLATILE_ORGANIC_COMPOUNDS},</v>
      </c>
    </row>
    <row r="22" spans="1:16" x14ac:dyDescent="0.25">
      <c r="A22">
        <f t="shared" si="0"/>
        <v>20</v>
      </c>
      <c r="B22" t="s">
        <v>61</v>
      </c>
      <c r="C22" t="s">
        <v>62</v>
      </c>
      <c r="D22" t="s">
        <v>182</v>
      </c>
      <c r="E22">
        <v>0.01</v>
      </c>
      <c r="F22" t="s">
        <v>63</v>
      </c>
      <c r="G22">
        <v>30.74</v>
      </c>
      <c r="H22" t="s">
        <v>8</v>
      </c>
      <c r="I22" t="s">
        <v>213</v>
      </c>
      <c r="K22">
        <f t="shared" si="1"/>
        <v>2</v>
      </c>
      <c r="L22" t="s">
        <v>194</v>
      </c>
      <c r="M22" t="str">
        <f>" || obj_meas_type == "&amp;B22</f>
        <v xml:space="preserve"> || obj_meas_type == 0x14</v>
      </c>
      <c r="N22" t="str">
        <f t="shared" si="2"/>
        <v>moisture</v>
      </c>
      <c r="O22" t="str">
        <f t="shared" si="3"/>
        <v xml:space="preserve">    "moisture": 0x14,</v>
      </c>
      <c r="P22" t="str">
        <f t="shared" si="7"/>
        <v xml:space="preserve">    "moisture": {"measurement_type": 0x14, "accuracy_decimals": 2, "unit_of_measurement":"%" , "device_class": DEVICE_CLASS_MOISTURE},</v>
      </c>
    </row>
    <row r="23" spans="1:16" x14ac:dyDescent="0.25">
      <c r="A23">
        <f t="shared" si="0"/>
        <v>21</v>
      </c>
      <c r="B23" t="s">
        <v>75</v>
      </c>
      <c r="C23" t="s">
        <v>7</v>
      </c>
      <c r="D23" t="s">
        <v>68</v>
      </c>
      <c r="E23">
        <v>1</v>
      </c>
      <c r="F23">
        <v>21501</v>
      </c>
      <c r="G23" t="s">
        <v>76</v>
      </c>
      <c r="K23">
        <f t="shared" si="1"/>
        <v>0</v>
      </c>
      <c r="L23" t="s">
        <v>192</v>
      </c>
      <c r="N23" t="str">
        <f t="shared" si="2"/>
        <v>battery</v>
      </c>
      <c r="O23" t="str">
        <f t="shared" si="3"/>
        <v xml:space="preserve">    "battery": 0x15,</v>
      </c>
      <c r="P23" t="str">
        <f t="shared" si="6"/>
        <v xml:space="preserve">    "battery": {"measurement_type": 0x15, "accuracy_decimals": 0, "unit_of_measurement":""},</v>
      </c>
    </row>
    <row r="24" spans="1:16" x14ac:dyDescent="0.25">
      <c r="A24">
        <f t="shared" si="0"/>
        <v>22</v>
      </c>
      <c r="B24" t="s">
        <v>77</v>
      </c>
      <c r="C24" t="s">
        <v>78</v>
      </c>
      <c r="D24" t="s">
        <v>68</v>
      </c>
      <c r="E24">
        <v>1</v>
      </c>
      <c r="F24">
        <v>21601</v>
      </c>
      <c r="G24" t="s">
        <v>79</v>
      </c>
      <c r="K24">
        <f t="shared" si="1"/>
        <v>0</v>
      </c>
      <c r="L24" t="s">
        <v>192</v>
      </c>
      <c r="N24" t="str">
        <f t="shared" si="2"/>
        <v>battery_charging</v>
      </c>
      <c r="O24" t="str">
        <f t="shared" si="3"/>
        <v xml:space="preserve">    "battery_charging": 0x16,</v>
      </c>
      <c r="P24" t="str">
        <f t="shared" si="6"/>
        <v xml:space="preserve">    "battery_charging": {"measurement_type": 0x16, "accuracy_decimals": 0, "unit_of_measurement":""},</v>
      </c>
    </row>
    <row r="25" spans="1:16" x14ac:dyDescent="0.25">
      <c r="A25">
        <f t="shared" si="0"/>
        <v>23</v>
      </c>
      <c r="B25" t="s">
        <v>80</v>
      </c>
      <c r="C25" t="s">
        <v>81</v>
      </c>
      <c r="D25" t="s">
        <v>68</v>
      </c>
      <c r="E25">
        <v>1</v>
      </c>
      <c r="F25">
        <v>21700</v>
      </c>
      <c r="G25" t="s">
        <v>82</v>
      </c>
      <c r="K25">
        <f t="shared" si="1"/>
        <v>0</v>
      </c>
      <c r="L25" t="s">
        <v>192</v>
      </c>
      <c r="N25" t="str">
        <f t="shared" si="2"/>
        <v>carbon_monoxide</v>
      </c>
      <c r="O25" t="str">
        <f t="shared" si="3"/>
        <v xml:space="preserve">    "carbon_monoxide": 0x17,</v>
      </c>
      <c r="P25" t="str">
        <f t="shared" si="6"/>
        <v xml:space="preserve">    "carbon_monoxide": {"measurement_type": 0x17, "accuracy_decimals": 0, "unit_of_measurement":""},</v>
      </c>
    </row>
    <row r="26" spans="1:16" x14ac:dyDescent="0.25">
      <c r="A26">
        <f t="shared" si="0"/>
        <v>24</v>
      </c>
      <c r="B26" t="s">
        <v>83</v>
      </c>
      <c r="C26" t="s">
        <v>84</v>
      </c>
      <c r="D26" t="s">
        <v>68</v>
      </c>
      <c r="E26">
        <v>1</v>
      </c>
      <c r="F26">
        <v>21801</v>
      </c>
      <c r="G26" t="s">
        <v>85</v>
      </c>
      <c r="K26">
        <f t="shared" si="1"/>
        <v>0</v>
      </c>
      <c r="L26" t="s">
        <v>192</v>
      </c>
      <c r="N26" t="str">
        <f t="shared" si="2"/>
        <v>cold</v>
      </c>
      <c r="O26" t="str">
        <f t="shared" si="3"/>
        <v xml:space="preserve">    "cold": 0x18,</v>
      </c>
      <c r="P26" t="str">
        <f t="shared" si="6"/>
        <v xml:space="preserve">    "cold": {"measurement_type": 0x18, "accuracy_decimals": 0, "unit_of_measurement":""},</v>
      </c>
    </row>
    <row r="27" spans="1:16" x14ac:dyDescent="0.25">
      <c r="A27">
        <f t="shared" si="0"/>
        <v>25</v>
      </c>
      <c r="B27" t="s">
        <v>86</v>
      </c>
      <c r="C27" t="s">
        <v>87</v>
      </c>
      <c r="D27" t="s">
        <v>68</v>
      </c>
      <c r="E27">
        <v>1</v>
      </c>
      <c r="F27">
        <v>21900</v>
      </c>
      <c r="G27" t="s">
        <v>88</v>
      </c>
      <c r="K27">
        <f t="shared" si="1"/>
        <v>0</v>
      </c>
      <c r="L27" t="s">
        <v>192</v>
      </c>
      <c r="N27" t="str">
        <f t="shared" si="2"/>
        <v>connectivity</v>
      </c>
      <c r="O27" t="str">
        <f t="shared" si="3"/>
        <v xml:space="preserve">    "connectivity": 0x19,</v>
      </c>
      <c r="P27" t="str">
        <f t="shared" si="6"/>
        <v xml:space="preserve">    "connectivity": {"measurement_type": 0x19, "accuracy_decimals": 0, "unit_of_measurement":""},</v>
      </c>
    </row>
    <row r="28" spans="1:16" x14ac:dyDescent="0.25">
      <c r="A28">
        <f t="shared" si="0"/>
        <v>26</v>
      </c>
      <c r="B28" t="s">
        <v>89</v>
      </c>
      <c r="C28" t="s">
        <v>90</v>
      </c>
      <c r="D28" t="s">
        <v>68</v>
      </c>
      <c r="E28">
        <v>1</v>
      </c>
      <c r="F28" t="s">
        <v>91</v>
      </c>
      <c r="G28" t="s">
        <v>74</v>
      </c>
      <c r="K28">
        <f t="shared" si="1"/>
        <v>0</v>
      </c>
      <c r="L28" t="s">
        <v>192</v>
      </c>
      <c r="N28" t="str">
        <f t="shared" si="2"/>
        <v>door</v>
      </c>
      <c r="O28" t="str">
        <f t="shared" si="3"/>
        <v xml:space="preserve">    "door": 0x1A,</v>
      </c>
      <c r="P28" t="str">
        <f t="shared" si="6"/>
        <v xml:space="preserve">    "door": {"measurement_type": 0x1A, "accuracy_decimals": 0, "unit_of_measurement":""},</v>
      </c>
    </row>
    <row r="29" spans="1:16" x14ac:dyDescent="0.25">
      <c r="A29">
        <f t="shared" si="0"/>
        <v>27</v>
      </c>
      <c r="B29" t="s">
        <v>92</v>
      </c>
      <c r="C29" t="s">
        <v>93</v>
      </c>
      <c r="D29" t="s">
        <v>68</v>
      </c>
      <c r="E29">
        <v>1</v>
      </c>
      <c r="F29" t="s">
        <v>94</v>
      </c>
      <c r="G29" t="s">
        <v>74</v>
      </c>
      <c r="K29">
        <f t="shared" si="1"/>
        <v>0</v>
      </c>
      <c r="L29" t="s">
        <v>192</v>
      </c>
      <c r="N29" t="str">
        <f t="shared" si="2"/>
        <v>garage_door</v>
      </c>
      <c r="O29" t="str">
        <f t="shared" si="3"/>
        <v xml:space="preserve">    "garage_door": 0x1B,</v>
      </c>
      <c r="P29" t="str">
        <f t="shared" si="6"/>
        <v xml:space="preserve">    "garage_door": {"measurement_type": 0x1B, "accuracy_decimals": 0, "unit_of_measurement":""},</v>
      </c>
    </row>
    <row r="30" spans="1:16" x14ac:dyDescent="0.25">
      <c r="A30">
        <f t="shared" si="0"/>
        <v>28</v>
      </c>
      <c r="B30" t="s">
        <v>95</v>
      </c>
      <c r="C30" t="s">
        <v>96</v>
      </c>
      <c r="D30" t="s">
        <v>68</v>
      </c>
      <c r="E30">
        <v>1</v>
      </c>
      <c r="F30" t="s">
        <v>97</v>
      </c>
      <c r="G30" t="s">
        <v>98</v>
      </c>
      <c r="K30">
        <f t="shared" si="1"/>
        <v>0</v>
      </c>
      <c r="L30" t="s">
        <v>192</v>
      </c>
      <c r="N30" t="str">
        <f t="shared" si="2"/>
        <v>gas</v>
      </c>
      <c r="O30" t="str">
        <f t="shared" si="3"/>
        <v xml:space="preserve">    "gas": 0x1C,</v>
      </c>
      <c r="P30" t="str">
        <f t="shared" si="6"/>
        <v xml:space="preserve">    "gas": {"measurement_type": 0x1C, "accuracy_decimals": 0, "unit_of_measurement":""},</v>
      </c>
    </row>
    <row r="31" spans="1:16" x14ac:dyDescent="0.25">
      <c r="A31">
        <f t="shared" si="0"/>
        <v>29</v>
      </c>
      <c r="B31" t="s">
        <v>99</v>
      </c>
      <c r="C31" t="s">
        <v>100</v>
      </c>
      <c r="D31" t="s">
        <v>68</v>
      </c>
      <c r="E31">
        <v>1</v>
      </c>
      <c r="F31" t="s">
        <v>101</v>
      </c>
      <c r="G31" t="s">
        <v>102</v>
      </c>
      <c r="K31">
        <f t="shared" si="1"/>
        <v>0</v>
      </c>
      <c r="L31" t="s">
        <v>192</v>
      </c>
      <c r="N31" t="str">
        <f t="shared" si="2"/>
        <v>heat</v>
      </c>
      <c r="O31" t="str">
        <f t="shared" si="3"/>
        <v xml:space="preserve">    "heat": 0x1D,</v>
      </c>
      <c r="P31" t="str">
        <f t="shared" si="6"/>
        <v xml:space="preserve">    "heat": {"measurement_type": 0x1D, "accuracy_decimals": 0, "unit_of_measurement":""},</v>
      </c>
    </row>
    <row r="32" spans="1:16" x14ac:dyDescent="0.25">
      <c r="A32">
        <f t="shared" si="0"/>
        <v>30</v>
      </c>
      <c r="B32" t="s">
        <v>103</v>
      </c>
      <c r="C32" t="s">
        <v>104</v>
      </c>
      <c r="D32" t="s">
        <v>68</v>
      </c>
      <c r="E32">
        <v>1</v>
      </c>
      <c r="F32" s="1">
        <v>210</v>
      </c>
      <c r="G32" t="s">
        <v>105</v>
      </c>
      <c r="K32">
        <f t="shared" si="1"/>
        <v>0</v>
      </c>
      <c r="L32" t="s">
        <v>192</v>
      </c>
      <c r="N32" t="str">
        <f t="shared" si="2"/>
        <v>light</v>
      </c>
      <c r="O32" t="str">
        <f t="shared" si="3"/>
        <v xml:space="preserve">    "light": 0x1E,</v>
      </c>
      <c r="P32" t="str">
        <f t="shared" si="6"/>
        <v xml:space="preserve">    "light": {"measurement_type": 0x1E, "accuracy_decimals": 0, "unit_of_measurement":""},</v>
      </c>
    </row>
    <row r="33" spans="1:16" x14ac:dyDescent="0.25">
      <c r="A33">
        <f t="shared" si="0"/>
        <v>31</v>
      </c>
      <c r="B33" t="s">
        <v>106</v>
      </c>
      <c r="C33" t="s">
        <v>107</v>
      </c>
      <c r="D33" t="s">
        <v>68</v>
      </c>
      <c r="E33">
        <v>1</v>
      </c>
      <c r="F33" t="s">
        <v>108</v>
      </c>
      <c r="G33" t="s">
        <v>109</v>
      </c>
      <c r="K33">
        <f t="shared" si="1"/>
        <v>0</v>
      </c>
      <c r="L33" t="s">
        <v>192</v>
      </c>
      <c r="N33" t="str">
        <f t="shared" si="2"/>
        <v>lock</v>
      </c>
      <c r="O33" t="str">
        <f t="shared" si="3"/>
        <v xml:space="preserve">    "lock": 0x1F,</v>
      </c>
      <c r="P33" t="str">
        <f t="shared" si="6"/>
        <v xml:space="preserve">    "lock": {"measurement_type": 0x1F, "accuracy_decimals": 0, "unit_of_measurement":""},</v>
      </c>
    </row>
    <row r="34" spans="1:16" x14ac:dyDescent="0.25">
      <c r="A34">
        <f t="shared" si="0"/>
        <v>32</v>
      </c>
      <c r="B34" t="s">
        <v>110</v>
      </c>
      <c r="C34" t="s">
        <v>62</v>
      </c>
      <c r="D34" t="s">
        <v>68</v>
      </c>
      <c r="E34">
        <v>1</v>
      </c>
      <c r="F34">
        <v>22001</v>
      </c>
      <c r="G34" t="s">
        <v>111</v>
      </c>
      <c r="K34">
        <f t="shared" si="1"/>
        <v>0</v>
      </c>
      <c r="L34" t="s">
        <v>192</v>
      </c>
      <c r="N34" t="str">
        <f t="shared" si="2"/>
        <v>moisture</v>
      </c>
      <c r="O34" t="str">
        <f t="shared" si="3"/>
        <v xml:space="preserve">    "moisture": 0x20,</v>
      </c>
      <c r="P34" t="str">
        <f t="shared" si="6"/>
        <v xml:space="preserve">    "moisture": {"measurement_type": 0x20, "accuracy_decimals": 0, "unit_of_measurement":""},</v>
      </c>
    </row>
    <row r="35" spans="1:16" x14ac:dyDescent="0.25">
      <c r="A35">
        <f t="shared" si="0"/>
        <v>33</v>
      </c>
      <c r="B35" t="s">
        <v>112</v>
      </c>
      <c r="C35" t="s">
        <v>113</v>
      </c>
      <c r="D35" t="s">
        <v>68</v>
      </c>
      <c r="E35">
        <v>1</v>
      </c>
      <c r="F35">
        <v>22100</v>
      </c>
      <c r="G35" t="s">
        <v>114</v>
      </c>
      <c r="K35">
        <f t="shared" si="1"/>
        <v>0</v>
      </c>
      <c r="L35" t="s">
        <v>192</v>
      </c>
      <c r="N35" t="str">
        <f t="shared" si="2"/>
        <v>motion</v>
      </c>
      <c r="O35" t="str">
        <f t="shared" si="3"/>
        <v xml:space="preserve">    "motion": 0x21,</v>
      </c>
      <c r="P35" t="str">
        <f t="shared" si="6"/>
        <v xml:space="preserve">    "motion": {"measurement_type": 0x21, "accuracy_decimals": 0, "unit_of_measurement":""},</v>
      </c>
    </row>
    <row r="36" spans="1:16" x14ac:dyDescent="0.25">
      <c r="A36">
        <f t="shared" si="0"/>
        <v>34</v>
      </c>
      <c r="B36" t="s">
        <v>115</v>
      </c>
      <c r="C36" t="s">
        <v>116</v>
      </c>
      <c r="D36" t="s">
        <v>68</v>
      </c>
      <c r="E36">
        <v>1</v>
      </c>
      <c r="F36">
        <v>22201</v>
      </c>
      <c r="G36" t="s">
        <v>117</v>
      </c>
      <c r="K36">
        <f t="shared" si="1"/>
        <v>0</v>
      </c>
      <c r="L36" t="s">
        <v>192</v>
      </c>
      <c r="N36" t="str">
        <f t="shared" si="2"/>
        <v>moving</v>
      </c>
      <c r="O36" t="str">
        <f t="shared" si="3"/>
        <v xml:space="preserve">    "moving": 0x22,</v>
      </c>
      <c r="P36" t="str">
        <f t="shared" si="6"/>
        <v xml:space="preserve">    "moving": {"measurement_type": 0x22, "accuracy_decimals": 0, "unit_of_measurement":""},</v>
      </c>
    </row>
    <row r="37" spans="1:16" x14ac:dyDescent="0.25">
      <c r="A37">
        <f t="shared" si="0"/>
        <v>35</v>
      </c>
      <c r="B37" t="s">
        <v>118</v>
      </c>
      <c r="C37" t="s">
        <v>119</v>
      </c>
      <c r="D37" t="s">
        <v>68</v>
      </c>
      <c r="E37">
        <v>1</v>
      </c>
      <c r="F37">
        <v>22301</v>
      </c>
      <c r="G37" t="s">
        <v>98</v>
      </c>
      <c r="K37">
        <f t="shared" si="1"/>
        <v>0</v>
      </c>
      <c r="L37" t="s">
        <v>192</v>
      </c>
      <c r="N37" t="str">
        <f t="shared" si="2"/>
        <v>occupancy</v>
      </c>
      <c r="O37" t="str">
        <f t="shared" si="3"/>
        <v xml:space="preserve">    "occupancy": 0x23,</v>
      </c>
      <c r="P37" t="str">
        <f t="shared" si="6"/>
        <v xml:space="preserve">    "occupancy": {"measurement_type": 0x23, "accuracy_decimals": 0, "unit_of_measurement":""},</v>
      </c>
    </row>
    <row r="38" spans="1:16" x14ac:dyDescent="0.25">
      <c r="A38">
        <f t="shared" si="0"/>
        <v>36</v>
      </c>
      <c r="B38" t="s">
        <v>120</v>
      </c>
      <c r="C38" t="s">
        <v>121</v>
      </c>
      <c r="D38" t="s">
        <v>68</v>
      </c>
      <c r="E38">
        <v>1</v>
      </c>
      <c r="F38">
        <v>22400</v>
      </c>
      <c r="G38" t="s">
        <v>122</v>
      </c>
      <c r="K38">
        <f t="shared" si="1"/>
        <v>0</v>
      </c>
      <c r="L38" t="s">
        <v>192</v>
      </c>
      <c r="N38" t="str">
        <f t="shared" si="2"/>
        <v>plug</v>
      </c>
      <c r="O38" t="str">
        <f t="shared" si="3"/>
        <v xml:space="preserve">    "plug": 0x24,</v>
      </c>
      <c r="P38" t="str">
        <f t="shared" si="6"/>
        <v xml:space="preserve">    "plug": {"measurement_type": 0x24, "accuracy_decimals": 0, "unit_of_measurement":""},</v>
      </c>
    </row>
    <row r="39" spans="1:16" x14ac:dyDescent="0.25">
      <c r="A39">
        <f t="shared" si="0"/>
        <v>37</v>
      </c>
      <c r="B39" t="s">
        <v>123</v>
      </c>
      <c r="C39" t="s">
        <v>124</v>
      </c>
      <c r="D39" t="s">
        <v>68</v>
      </c>
      <c r="E39">
        <v>1</v>
      </c>
      <c r="F39">
        <v>22500</v>
      </c>
      <c r="G39" t="s">
        <v>125</v>
      </c>
      <c r="K39">
        <f t="shared" si="1"/>
        <v>0</v>
      </c>
      <c r="L39" t="s">
        <v>192</v>
      </c>
      <c r="N39" t="str">
        <f t="shared" si="2"/>
        <v>presence</v>
      </c>
      <c r="O39" t="str">
        <f t="shared" si="3"/>
        <v xml:space="preserve">    "presence": 0x25,</v>
      </c>
      <c r="P39" t="str">
        <f t="shared" si="6"/>
        <v xml:space="preserve">    "presence": {"measurement_type": 0x25, "accuracy_decimals": 0, "unit_of_measurement":""},</v>
      </c>
    </row>
    <row r="40" spans="1:16" x14ac:dyDescent="0.25">
      <c r="A40">
        <f t="shared" si="0"/>
        <v>38</v>
      </c>
      <c r="B40" t="s">
        <v>126</v>
      </c>
      <c r="C40" t="s">
        <v>127</v>
      </c>
      <c r="D40" t="s">
        <v>68</v>
      </c>
      <c r="E40">
        <v>1</v>
      </c>
      <c r="F40">
        <v>22601</v>
      </c>
      <c r="G40" t="s">
        <v>128</v>
      </c>
      <c r="K40">
        <f t="shared" si="1"/>
        <v>0</v>
      </c>
      <c r="L40" t="s">
        <v>192</v>
      </c>
      <c r="N40" t="str">
        <f t="shared" si="2"/>
        <v>problem</v>
      </c>
      <c r="O40" t="str">
        <f t="shared" si="3"/>
        <v xml:space="preserve">    "problem": 0x26,</v>
      </c>
      <c r="P40" t="str">
        <f t="shared" si="6"/>
        <v xml:space="preserve">    "problem": {"measurement_type": 0x26, "accuracy_decimals": 0, "unit_of_measurement":""},</v>
      </c>
    </row>
    <row r="41" spans="1:16" x14ac:dyDescent="0.25">
      <c r="A41">
        <f t="shared" si="0"/>
        <v>39</v>
      </c>
      <c r="B41" t="s">
        <v>129</v>
      </c>
      <c r="C41" t="s">
        <v>130</v>
      </c>
      <c r="D41" t="s">
        <v>68</v>
      </c>
      <c r="E41">
        <v>1</v>
      </c>
      <c r="F41">
        <v>22701</v>
      </c>
      <c r="G41" t="s">
        <v>131</v>
      </c>
      <c r="K41">
        <f t="shared" si="1"/>
        <v>0</v>
      </c>
      <c r="L41" t="s">
        <v>192</v>
      </c>
      <c r="N41" t="str">
        <f t="shared" si="2"/>
        <v>running</v>
      </c>
      <c r="O41" t="str">
        <f t="shared" si="3"/>
        <v xml:space="preserve">    "running": 0x27,</v>
      </c>
      <c r="P41" t="str">
        <f t="shared" si="6"/>
        <v xml:space="preserve">    "running": {"measurement_type": 0x27, "accuracy_decimals": 0, "unit_of_measurement":""},</v>
      </c>
    </row>
    <row r="42" spans="1:16" x14ac:dyDescent="0.25">
      <c r="A42">
        <f t="shared" si="0"/>
        <v>40</v>
      </c>
      <c r="B42" t="s">
        <v>132</v>
      </c>
      <c r="C42" t="s">
        <v>133</v>
      </c>
      <c r="D42" t="s">
        <v>68</v>
      </c>
      <c r="E42">
        <v>1</v>
      </c>
      <c r="F42">
        <v>22800</v>
      </c>
      <c r="G42" t="s">
        <v>134</v>
      </c>
      <c r="K42">
        <f t="shared" si="1"/>
        <v>0</v>
      </c>
      <c r="L42" t="s">
        <v>192</v>
      </c>
      <c r="N42" t="str">
        <f t="shared" si="2"/>
        <v>safety</v>
      </c>
      <c r="O42" t="str">
        <f t="shared" si="3"/>
        <v xml:space="preserve">    "safety": 0x28,</v>
      </c>
      <c r="P42" t="str">
        <f t="shared" si="6"/>
        <v xml:space="preserve">    "safety": {"measurement_type": 0x28, "accuracy_decimals": 0, "unit_of_measurement":""},</v>
      </c>
    </row>
    <row r="43" spans="1:16" x14ac:dyDescent="0.25">
      <c r="A43">
        <f t="shared" si="0"/>
        <v>41</v>
      </c>
      <c r="B43" t="s">
        <v>135</v>
      </c>
      <c r="C43" t="s">
        <v>136</v>
      </c>
      <c r="D43" t="s">
        <v>68</v>
      </c>
      <c r="E43">
        <v>1</v>
      </c>
      <c r="F43">
        <v>22901</v>
      </c>
      <c r="G43" t="s">
        <v>98</v>
      </c>
      <c r="K43">
        <f t="shared" si="1"/>
        <v>0</v>
      </c>
      <c r="L43" t="s">
        <v>192</v>
      </c>
      <c r="N43" t="str">
        <f t="shared" si="2"/>
        <v>smoke</v>
      </c>
      <c r="O43" t="str">
        <f t="shared" si="3"/>
        <v xml:space="preserve">    "smoke": 0x29,</v>
      </c>
      <c r="P43" t="str">
        <f t="shared" si="6"/>
        <v xml:space="preserve">    "smoke": {"measurement_type": 0x29, "accuracy_decimals": 0, "unit_of_measurement":""},</v>
      </c>
    </row>
    <row r="44" spans="1:16" x14ac:dyDescent="0.25">
      <c r="A44">
        <f t="shared" si="0"/>
        <v>42</v>
      </c>
      <c r="B44" t="s">
        <v>137</v>
      </c>
      <c r="C44" t="s">
        <v>138</v>
      </c>
      <c r="D44" t="s">
        <v>68</v>
      </c>
      <c r="E44">
        <v>1</v>
      </c>
      <c r="F44" t="s">
        <v>139</v>
      </c>
      <c r="G44" t="s">
        <v>114</v>
      </c>
      <c r="K44">
        <f t="shared" ref="K44:K49" si="8">ABS(LOG10(E44))</f>
        <v>0</v>
      </c>
      <c r="L44" t="s">
        <v>192</v>
      </c>
      <c r="N44" t="str">
        <f t="shared" si="2"/>
        <v>sound</v>
      </c>
      <c r="O44" t="str">
        <f t="shared" si="3"/>
        <v xml:space="preserve">    "sound": 0x2A,</v>
      </c>
      <c r="P44" t="str">
        <f t="shared" si="6"/>
        <v xml:space="preserve">    "sound": {"measurement_type": 0x2A, "accuracy_decimals": 0, "unit_of_measurement":""},</v>
      </c>
    </row>
    <row r="45" spans="1:16" x14ac:dyDescent="0.25">
      <c r="A45">
        <f t="shared" si="0"/>
        <v>43</v>
      </c>
      <c r="B45" t="s">
        <v>140</v>
      </c>
      <c r="C45" t="s">
        <v>141</v>
      </c>
      <c r="D45" t="s">
        <v>68</v>
      </c>
      <c r="E45">
        <v>1</v>
      </c>
      <c r="F45" t="s">
        <v>142</v>
      </c>
      <c r="G45" t="s">
        <v>143</v>
      </c>
      <c r="K45">
        <f t="shared" si="8"/>
        <v>0</v>
      </c>
      <c r="L45" t="s">
        <v>192</v>
      </c>
      <c r="N45" t="str">
        <f t="shared" si="2"/>
        <v>tamper</v>
      </c>
      <c r="O45" t="str">
        <f t="shared" si="3"/>
        <v xml:space="preserve">    "tamper": 0x2B,</v>
      </c>
      <c r="P45" t="str">
        <f t="shared" si="6"/>
        <v xml:space="preserve">    "tamper": {"measurement_type": 0x2B, "accuracy_decimals": 0, "unit_of_measurement":""},</v>
      </c>
    </row>
    <row r="46" spans="1:16" x14ac:dyDescent="0.25">
      <c r="A46">
        <f t="shared" si="0"/>
        <v>44</v>
      </c>
      <c r="B46" t="s">
        <v>144</v>
      </c>
      <c r="C46" t="s">
        <v>145</v>
      </c>
      <c r="D46" t="s">
        <v>68</v>
      </c>
      <c r="E46">
        <v>1</v>
      </c>
      <c r="F46" t="s">
        <v>146</v>
      </c>
      <c r="G46" t="s">
        <v>98</v>
      </c>
      <c r="K46">
        <f t="shared" si="8"/>
        <v>0</v>
      </c>
      <c r="L46" t="s">
        <v>192</v>
      </c>
      <c r="N46" t="str">
        <f t="shared" si="2"/>
        <v>vibration</v>
      </c>
      <c r="O46" t="str">
        <f t="shared" si="3"/>
        <v xml:space="preserve">    "vibration": 0x2C,</v>
      </c>
      <c r="P46" t="str">
        <f t="shared" si="6"/>
        <v xml:space="preserve">    "vibration": {"measurement_type": 0x2C, "accuracy_decimals": 0, "unit_of_measurement":""},</v>
      </c>
    </row>
    <row r="47" spans="1:16" x14ac:dyDescent="0.25">
      <c r="A47">
        <f t="shared" si="0"/>
        <v>45</v>
      </c>
      <c r="B47" t="s">
        <v>147</v>
      </c>
      <c r="C47" t="s">
        <v>148</v>
      </c>
      <c r="D47" t="s">
        <v>68</v>
      </c>
      <c r="E47">
        <v>1</v>
      </c>
      <c r="F47" t="s">
        <v>149</v>
      </c>
      <c r="G47" t="s">
        <v>74</v>
      </c>
      <c r="K47">
        <f t="shared" si="8"/>
        <v>0</v>
      </c>
      <c r="L47" t="s">
        <v>192</v>
      </c>
      <c r="N47" t="str">
        <f t="shared" si="2"/>
        <v>window</v>
      </c>
      <c r="O47" t="str">
        <f t="shared" si="3"/>
        <v xml:space="preserve">    "window": 0x2D,</v>
      </c>
      <c r="P47" t="str">
        <f t="shared" si="6"/>
        <v xml:space="preserve">    "window": {"measurement_type": 0x2D, "accuracy_decimals": 0, "unit_of_measurement":""},</v>
      </c>
    </row>
    <row r="48" spans="1:16" x14ac:dyDescent="0.25">
      <c r="A48">
        <f t="shared" si="0"/>
        <v>46</v>
      </c>
      <c r="B48" t="s">
        <v>16</v>
      </c>
      <c r="C48" t="s">
        <v>193</v>
      </c>
      <c r="D48" t="s">
        <v>68</v>
      </c>
      <c r="E48">
        <v>1</v>
      </c>
      <c r="F48" s="1">
        <v>2.2E+24</v>
      </c>
      <c r="G48">
        <v>35</v>
      </c>
      <c r="H48" t="s">
        <v>8</v>
      </c>
      <c r="I48" t="s">
        <v>206</v>
      </c>
      <c r="K48">
        <f t="shared" si="8"/>
        <v>0</v>
      </c>
      <c r="L48" t="s">
        <v>194</v>
      </c>
      <c r="N48" t="str">
        <f t="shared" si="2"/>
        <v>humidity2</v>
      </c>
      <c r="O48" t="str">
        <f t="shared" si="3"/>
        <v xml:space="preserve">    "humidity2": 0x2E,</v>
      </c>
      <c r="P48" t="str">
        <f t="shared" ref="P48:P49" si="9">"    """&amp;N48&amp;""": {""measurement_type"": " &amp; B48 &amp; ", ""accuracy_decimals"": "&amp;K48&amp;", ""unit_of_measurement"":"""&amp;H48&amp;""" , ""device_class"": "&amp;I48&amp;"},"</f>
        <v xml:space="preserve">    "humidity2": {"measurement_type": 0x2E, "accuracy_decimals": 0, "unit_of_measurement":"%" , "device_class": DEVICE_CLASS_HUMIDITY},</v>
      </c>
    </row>
    <row r="49" spans="1:16" x14ac:dyDescent="0.25">
      <c r="A49">
        <f t="shared" si="0"/>
        <v>47</v>
      </c>
      <c r="B49" t="s">
        <v>64</v>
      </c>
      <c r="C49" t="s">
        <v>216</v>
      </c>
      <c r="D49" t="s">
        <v>68</v>
      </c>
      <c r="E49">
        <v>1</v>
      </c>
      <c r="F49" t="s">
        <v>65</v>
      </c>
      <c r="G49">
        <v>35</v>
      </c>
      <c r="H49" t="s">
        <v>8</v>
      </c>
      <c r="I49" t="s">
        <v>213</v>
      </c>
      <c r="K49">
        <f t="shared" si="8"/>
        <v>0</v>
      </c>
      <c r="L49" t="s">
        <v>194</v>
      </c>
      <c r="N49" t="str">
        <f t="shared" si="2"/>
        <v>moisture2</v>
      </c>
      <c r="O49" t="str">
        <f t="shared" si="3"/>
        <v xml:space="preserve">    "moisture2": 0x2F,</v>
      </c>
      <c r="P49" t="str">
        <f t="shared" si="9"/>
        <v xml:space="preserve">    "moisture2": {"measurement_type": 0x2F, "accuracy_decimals": 0, "unit_of_measurement":"%" , "device_class": DEVICE_CLASS_MOISTURE},</v>
      </c>
    </row>
    <row r="54" spans="1:16" x14ac:dyDescent="0.25">
      <c r="A54" t="s">
        <v>195</v>
      </c>
    </row>
    <row r="55" spans="1:16" x14ac:dyDescent="0.25">
      <c r="A55" s="2" t="s">
        <v>196</v>
      </c>
    </row>
    <row r="57" spans="1:16" x14ac:dyDescent="0.25">
      <c r="A57" t="s">
        <v>0</v>
      </c>
      <c r="B57" t="s">
        <v>197</v>
      </c>
      <c r="C57" t="s">
        <v>198</v>
      </c>
      <c r="D57" t="s">
        <v>199</v>
      </c>
      <c r="E57" t="s">
        <v>200</v>
      </c>
      <c r="F57" t="s">
        <v>3</v>
      </c>
      <c r="G57" t="s">
        <v>4</v>
      </c>
    </row>
    <row r="58" spans="1:16" x14ac:dyDescent="0.25">
      <c r="A58" t="s">
        <v>152</v>
      </c>
      <c r="B58" t="s">
        <v>153</v>
      </c>
      <c r="C58" t="s">
        <v>150</v>
      </c>
      <c r="D58" t="s">
        <v>154</v>
      </c>
      <c r="F58" t="s">
        <v>155</v>
      </c>
    </row>
    <row r="59" spans="1:16" x14ac:dyDescent="0.25">
      <c r="C59" t="s">
        <v>6</v>
      </c>
      <c r="D59" t="s">
        <v>156</v>
      </c>
      <c r="F59" t="s">
        <v>157</v>
      </c>
      <c r="G59" t="s">
        <v>156</v>
      </c>
    </row>
    <row r="60" spans="1:16" x14ac:dyDescent="0.25">
      <c r="C60" t="s">
        <v>9</v>
      </c>
      <c r="D60" t="s">
        <v>158</v>
      </c>
      <c r="F60" t="s">
        <v>159</v>
      </c>
      <c r="G60" t="s">
        <v>158</v>
      </c>
    </row>
    <row r="61" spans="1:16" x14ac:dyDescent="0.25">
      <c r="C61" t="s">
        <v>13</v>
      </c>
      <c r="D61" t="s">
        <v>160</v>
      </c>
      <c r="F61" t="s">
        <v>161</v>
      </c>
      <c r="G61" t="s">
        <v>160</v>
      </c>
    </row>
    <row r="62" spans="1:16" x14ac:dyDescent="0.25">
      <c r="C62" t="s">
        <v>17</v>
      </c>
      <c r="D62" t="s">
        <v>162</v>
      </c>
      <c r="F62" t="s">
        <v>163</v>
      </c>
      <c r="G62" t="s">
        <v>162</v>
      </c>
    </row>
    <row r="63" spans="1:16" x14ac:dyDescent="0.25">
      <c r="C63" t="s">
        <v>21</v>
      </c>
      <c r="D63" t="s">
        <v>164</v>
      </c>
      <c r="F63" t="s">
        <v>165</v>
      </c>
      <c r="G63" t="s">
        <v>164</v>
      </c>
    </row>
    <row r="64" spans="1:16" x14ac:dyDescent="0.25">
      <c r="C64" t="s">
        <v>25</v>
      </c>
      <c r="D64" t="s">
        <v>166</v>
      </c>
      <c r="F64" t="s">
        <v>167</v>
      </c>
      <c r="G64" t="s">
        <v>166</v>
      </c>
    </row>
    <row r="65" spans="1:7" x14ac:dyDescent="0.25">
      <c r="A65" t="s">
        <v>168</v>
      </c>
      <c r="B65" t="s">
        <v>169</v>
      </c>
      <c r="C65" t="s">
        <v>150</v>
      </c>
      <c r="D65" t="s">
        <v>154</v>
      </c>
      <c r="F65" t="s">
        <v>170</v>
      </c>
    </row>
    <row r="66" spans="1:7" x14ac:dyDescent="0.25">
      <c r="C66" t="s">
        <v>6</v>
      </c>
      <c r="D66" t="s">
        <v>171</v>
      </c>
      <c r="E66" t="s">
        <v>172</v>
      </c>
      <c r="F66" t="s">
        <v>173</v>
      </c>
      <c r="G66" t="s">
        <v>174</v>
      </c>
    </row>
    <row r="67" spans="1:7" x14ac:dyDescent="0.25">
      <c r="C67" t="s">
        <v>9</v>
      </c>
      <c r="D67" t="s">
        <v>175</v>
      </c>
      <c r="E67" t="s">
        <v>172</v>
      </c>
      <c r="F67" t="s">
        <v>176</v>
      </c>
      <c r="G67" t="s">
        <v>177</v>
      </c>
    </row>
  </sheetData>
  <autoFilter ref="A1:O49" xr:uid="{939659DA-A1AE-4233-819E-CB268DB45EEC}"/>
  <sortState xmlns:xlrd2="http://schemas.microsoft.com/office/spreadsheetml/2017/richdata2" ref="A2:F39">
    <sortCondition ref="A2:A39"/>
  </sortState>
  <hyperlinks>
    <hyperlink ref="A55" r:id="rId1" xr:uid="{140F722D-2490-418F-963E-0FC63E2D677A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042196-756D-49C6-ACCE-21EFE4A952B1}">
  <dimension ref="A1:U98"/>
  <sheetViews>
    <sheetView tabSelected="1" topLeftCell="J1" zoomScale="85" zoomScaleNormal="85" workbookViewId="0">
      <pane ySplit="1" topLeftCell="A23" activePane="bottomLeft" state="frozen"/>
      <selection pane="bottomLeft" activeCell="U2" sqref="U2:U84"/>
    </sheetView>
  </sheetViews>
  <sheetFormatPr defaultColWidth="20.42578125" defaultRowHeight="15" x14ac:dyDescent="0.25"/>
  <cols>
    <col min="2" max="2" width="9" bestFit="1" customWidth="1"/>
    <col min="3" max="3" width="17" bestFit="1" customWidth="1"/>
    <col min="4" max="4" width="16.42578125" customWidth="1"/>
    <col min="5" max="5" width="8.85546875" customWidth="1"/>
    <col min="6" max="6" width="13" style="3" customWidth="1"/>
    <col min="7" max="7" width="13.140625" customWidth="1"/>
    <col min="8" max="8" width="35.7109375" customWidth="1"/>
    <col min="9" max="9" width="24.28515625" customWidth="1"/>
    <col min="10" max="10" width="9.85546875" customWidth="1"/>
    <col min="11" max="11" width="7.7109375" customWidth="1"/>
    <col min="12" max="12" width="6.5703125" style="4" customWidth="1"/>
    <col min="13" max="13" width="8.7109375" customWidth="1"/>
    <col min="14" max="14" width="10.7109375" customWidth="1"/>
    <col min="15" max="15" width="8" customWidth="1"/>
    <col min="16" max="16" width="9" customWidth="1"/>
    <col min="17" max="17" width="7.140625" customWidth="1"/>
    <col min="18" max="19" width="16.7109375" customWidth="1"/>
    <col min="20" max="20" width="9.85546875" customWidth="1"/>
  </cols>
  <sheetData>
    <row r="1" spans="1:21" s="5" customFormat="1" ht="30" x14ac:dyDescent="0.25">
      <c r="A1" s="5" t="s">
        <v>338</v>
      </c>
      <c r="B1" s="5" t="s">
        <v>178</v>
      </c>
      <c r="C1" s="5" t="s">
        <v>1</v>
      </c>
      <c r="D1" s="5" t="s">
        <v>179</v>
      </c>
      <c r="E1" s="5" t="s">
        <v>2</v>
      </c>
      <c r="F1" s="6" t="s">
        <v>3</v>
      </c>
      <c r="G1" s="5" t="s">
        <v>4</v>
      </c>
      <c r="H1" s="5" t="s">
        <v>5</v>
      </c>
      <c r="I1" s="5" t="s">
        <v>424</v>
      </c>
      <c r="J1" s="5" t="s">
        <v>410</v>
      </c>
      <c r="K1" s="5" t="s">
        <v>357</v>
      </c>
      <c r="L1" s="5" t="s">
        <v>360</v>
      </c>
      <c r="M1" s="7" t="s">
        <v>352</v>
      </c>
      <c r="N1" s="7" t="s">
        <v>353</v>
      </c>
      <c r="O1" s="7" t="s">
        <v>356</v>
      </c>
      <c r="P1" s="5" t="s">
        <v>354</v>
      </c>
      <c r="Q1" s="5" t="s">
        <v>202</v>
      </c>
      <c r="R1" s="5" t="s">
        <v>355</v>
      </c>
      <c r="S1" s="5" t="s">
        <v>190</v>
      </c>
      <c r="T1" s="8" t="s">
        <v>201</v>
      </c>
      <c r="U1" s="5" t="s">
        <v>412</v>
      </c>
    </row>
    <row r="2" spans="1:21" x14ac:dyDescent="0.25">
      <c r="A2">
        <f t="shared" ref="A2:A78" si="0">HEX2DEC(SUBSTITUTE(B2,"0x",""))</f>
        <v>0</v>
      </c>
      <c r="B2" t="s">
        <v>150</v>
      </c>
      <c r="C2" t="s">
        <v>151</v>
      </c>
      <c r="D2" t="s">
        <v>68</v>
      </c>
      <c r="E2">
        <v>1</v>
      </c>
      <c r="F2" s="3" t="s">
        <v>337</v>
      </c>
      <c r="G2">
        <v>9</v>
      </c>
      <c r="I2" t="s">
        <v>411</v>
      </c>
      <c r="K2" t="b">
        <f t="shared" ref="K2:K33" si="1">IF(ISBLANK(D2),"NA",NOT(ISERR(FIND("True =",G2))))</f>
        <v>0</v>
      </c>
      <c r="L2" s="4" t="str">
        <f t="shared" ref="L2:L33" si="2">C2&amp;K2</f>
        <v>packet idFALSE</v>
      </c>
      <c r="M2">
        <f t="shared" ref="M2:M33" si="3">_xlfn.NUMBERVALUE(IFERROR(MID(D2,FIND("(",D2)+1,1),0))</f>
        <v>1</v>
      </c>
      <c r="N2">
        <f t="shared" ref="N2:N33" si="4">IF(MID(D2,1,4)="sint",1,0)</f>
        <v>0</v>
      </c>
      <c r="O2">
        <f t="shared" ref="O2:O33" si="5">IFERROR(ABS(LOG10(E2)),0)</f>
        <v>0</v>
      </c>
      <c r="P2" t="str">
        <f>DEC2HEX(M2+_xlfn.BITLSHIFT(N2,3)+_xlfn.BITLSHIFT(O2,5),2)</f>
        <v>01</v>
      </c>
      <c r="R2" t="str">
        <f t="shared" ref="R2:R33" si="6">"0x"&amp;P2&amp;","&amp;CHAR(9)&amp;" // "&amp;B2&amp;" | "&amp;C2&amp;" | "&amp;D2&amp;" | datatype: "&amp;N2&amp;" | factor_exp10: "&amp;E2&amp;" | example: "&amp;F2</f>
        <v>0x01,	 // 0x00 | packet id | uint8 (1 byte) | datatype: 0 | factor_exp10: 1 | example: 9</v>
      </c>
      <c r="S2" t="str">
        <f t="shared" ref="S2:S33" si="7">SUBSTITUTE(SUBSTITUTE(SUBSTITUTE(SUBSTITUTE(C2," ","_"),".","_"),"(",""),")","")</f>
        <v>packet_id</v>
      </c>
      <c r="T2" s="9" t="str">
        <f t="shared" ref="T2:T37" si="8">"  "&amp;IF(OR(K2=TRUE,K2=FALSE),""""&amp;S2&amp;""": {""measurement_type"": "&amp;B2&amp;IF(NOT(ISBLANK(Q2)),", ""device_class"": "&amp;Q2,"")&amp;IF(K2=FALSE,", ""accuracy_decimals"": "&amp;O2&amp;", ""unit_of_measurement"": """&amp;H2&amp;"""","")&amp;"},","# "&amp;B2)</f>
        <v xml:space="preserve">  "packet_id": {"measurement_type": 0x00, "accuracy_decimals": 0, "unit_of_measurement": ""},</v>
      </c>
      <c r="U2" t="str">
        <f>"  "&amp;B2 &amp; ": " &amp; IF(ISBLANK(I2), "None", """mdi:"&amp;I2&amp;"""") &amp; ","</f>
        <v xml:space="preserve">  0x00: "mdi:counter",</v>
      </c>
    </row>
    <row r="3" spans="1:21" x14ac:dyDescent="0.25">
      <c r="A3">
        <f t="shared" si="0"/>
        <v>1</v>
      </c>
      <c r="B3" t="s">
        <v>6</v>
      </c>
      <c r="C3" t="s">
        <v>7</v>
      </c>
      <c r="D3" t="s">
        <v>68</v>
      </c>
      <c r="E3">
        <v>1</v>
      </c>
      <c r="F3" s="3" t="s">
        <v>288</v>
      </c>
      <c r="G3">
        <v>97</v>
      </c>
      <c r="H3" t="s">
        <v>8</v>
      </c>
      <c r="I3" t="s">
        <v>7</v>
      </c>
      <c r="K3" t="b">
        <f t="shared" si="1"/>
        <v>0</v>
      </c>
      <c r="L3" s="4" t="str">
        <f t="shared" si="2"/>
        <v>batteryFALSE</v>
      </c>
      <c r="M3">
        <f t="shared" si="3"/>
        <v>1</v>
      </c>
      <c r="N3">
        <f t="shared" si="4"/>
        <v>0</v>
      </c>
      <c r="O3">
        <f t="shared" si="5"/>
        <v>0</v>
      </c>
      <c r="P3" t="str">
        <f t="shared" ref="P3:P66" si="9">DEC2HEX(M3+_xlfn.BITLSHIFT(N3,3)+_xlfn.BITLSHIFT(O3,5),2)</f>
        <v>01</v>
      </c>
      <c r="Q3" t="s">
        <v>204</v>
      </c>
      <c r="R3" t="str">
        <f t="shared" si="6"/>
        <v>0x01,	 // 0x01 | battery | uint8 (1 byte) | datatype: 0 | factor_exp10: 1 | example: 0161</v>
      </c>
      <c r="S3" t="str">
        <f t="shared" si="7"/>
        <v>battery</v>
      </c>
      <c r="T3" s="9" t="str">
        <f t="shared" si="8"/>
        <v xml:space="preserve">  "battery": {"measurement_type": 0x01, "device_class": DEVICE_CLASS_BATTERY, "accuracy_decimals": 0, "unit_of_measurement": "%"},</v>
      </c>
      <c r="U3" t="str">
        <f t="shared" ref="U3:U66" si="10">"  "&amp;B3 &amp; ": " &amp; IF(ISBLANK(I3), "None", """mdi:"&amp;I3&amp;"""") &amp; ","</f>
        <v xml:space="preserve">  0x01: "mdi:battery",</v>
      </c>
    </row>
    <row r="4" spans="1:21" x14ac:dyDescent="0.25">
      <c r="A4">
        <f t="shared" si="0"/>
        <v>2</v>
      </c>
      <c r="B4" t="s">
        <v>9</v>
      </c>
      <c r="C4" t="s">
        <v>10</v>
      </c>
      <c r="D4" t="s">
        <v>181</v>
      </c>
      <c r="E4">
        <v>0.01</v>
      </c>
      <c r="F4" s="3" t="s">
        <v>267</v>
      </c>
      <c r="G4">
        <v>25.06</v>
      </c>
      <c r="H4" t="s">
        <v>12</v>
      </c>
      <c r="I4" t="s">
        <v>413</v>
      </c>
      <c r="K4" t="b">
        <f t="shared" si="1"/>
        <v>0</v>
      </c>
      <c r="L4" s="4" t="str">
        <f t="shared" si="2"/>
        <v>temperatureFALSE</v>
      </c>
      <c r="M4">
        <f t="shared" si="3"/>
        <v>2</v>
      </c>
      <c r="N4">
        <f t="shared" si="4"/>
        <v>1</v>
      </c>
      <c r="O4">
        <f t="shared" si="5"/>
        <v>2</v>
      </c>
      <c r="P4" t="str">
        <f t="shared" si="9"/>
        <v>4A</v>
      </c>
      <c r="Q4" t="s">
        <v>205</v>
      </c>
      <c r="R4" t="str">
        <f t="shared" si="6"/>
        <v>0x4A,	 // 0x02 | temperature | sint16 (2 bytes) | datatype: 1 | factor_exp10: 0.01 | example: 02CA09</v>
      </c>
      <c r="S4" t="str">
        <f t="shared" si="7"/>
        <v>temperature</v>
      </c>
      <c r="T4" s="9" t="str">
        <f t="shared" si="8"/>
        <v xml:space="preserve">  "temperature": {"measurement_type": 0x02, "device_class": DEVICE_CLASS_TEMPERATURE, "accuracy_decimals": 2, "unit_of_measurement": "°C"},</v>
      </c>
      <c r="U4" t="str">
        <f t="shared" si="10"/>
        <v xml:space="preserve">  0x02: "mdi:temperature-celsius",</v>
      </c>
    </row>
    <row r="5" spans="1:21" x14ac:dyDescent="0.25">
      <c r="A5">
        <f t="shared" si="0"/>
        <v>3</v>
      </c>
      <c r="B5" t="s">
        <v>13</v>
      </c>
      <c r="C5" t="s">
        <v>14</v>
      </c>
      <c r="D5" t="s">
        <v>182</v>
      </c>
      <c r="E5">
        <v>0.01</v>
      </c>
      <c r="F5" s="3" t="s">
        <v>249</v>
      </c>
      <c r="G5">
        <v>50.55</v>
      </c>
      <c r="H5" t="s">
        <v>8</v>
      </c>
      <c r="I5" t="s">
        <v>414</v>
      </c>
      <c r="K5" t="b">
        <f t="shared" si="1"/>
        <v>0</v>
      </c>
      <c r="L5" s="4" t="str">
        <f t="shared" si="2"/>
        <v>humidityFALSE</v>
      </c>
      <c r="M5">
        <f t="shared" si="3"/>
        <v>2</v>
      </c>
      <c r="N5">
        <f t="shared" si="4"/>
        <v>0</v>
      </c>
      <c r="O5">
        <f t="shared" si="5"/>
        <v>2</v>
      </c>
      <c r="P5" t="str">
        <f t="shared" si="9"/>
        <v>42</v>
      </c>
      <c r="R5" t="str">
        <f t="shared" si="6"/>
        <v>0x42,	 // 0x03 | humidity | uint16 (2 bytes) | datatype: 0 | factor_exp10: 0.01 | example: 03BF13</v>
      </c>
      <c r="S5" t="str">
        <f t="shared" si="7"/>
        <v>humidity</v>
      </c>
      <c r="T5" s="9" t="str">
        <f t="shared" si="8"/>
        <v xml:space="preserve">  "humidity": {"measurement_type": 0x03, "accuracy_decimals": 2, "unit_of_measurement": "%"},</v>
      </c>
      <c r="U5" t="str">
        <f t="shared" si="10"/>
        <v xml:space="preserve">  0x03: "mdi:percent",</v>
      </c>
    </row>
    <row r="6" spans="1:21" x14ac:dyDescent="0.25">
      <c r="A6">
        <f t="shared" si="0"/>
        <v>4</v>
      </c>
      <c r="B6" t="s">
        <v>17</v>
      </c>
      <c r="C6" t="s">
        <v>18</v>
      </c>
      <c r="D6" t="s">
        <v>183</v>
      </c>
      <c r="E6">
        <v>0.01</v>
      </c>
      <c r="F6" s="3" t="s">
        <v>258</v>
      </c>
      <c r="G6">
        <v>1008.83</v>
      </c>
      <c r="H6" t="s">
        <v>20</v>
      </c>
      <c r="I6" t="s">
        <v>415</v>
      </c>
      <c r="K6" t="b">
        <f t="shared" si="1"/>
        <v>0</v>
      </c>
      <c r="L6" s="4" t="str">
        <f t="shared" si="2"/>
        <v>pressureFALSE</v>
      </c>
      <c r="M6">
        <f t="shared" si="3"/>
        <v>3</v>
      </c>
      <c r="N6">
        <f t="shared" si="4"/>
        <v>0</v>
      </c>
      <c r="O6">
        <f t="shared" si="5"/>
        <v>2</v>
      </c>
      <c r="P6" t="str">
        <f t="shared" si="9"/>
        <v>43</v>
      </c>
      <c r="Q6" t="s">
        <v>207</v>
      </c>
      <c r="R6" t="str">
        <f t="shared" si="6"/>
        <v>0x43,	 // 0x04 | pressure | uint24 (3 bytes) | datatype: 0 | factor_exp10: 0.01 | example: 04138A01</v>
      </c>
      <c r="S6" t="str">
        <f t="shared" si="7"/>
        <v>pressure</v>
      </c>
      <c r="T6" s="9" t="str">
        <f t="shared" si="8"/>
        <v xml:space="preserve">  "pressure": {"measurement_type": 0x04, "device_class": DEVICE_CLASS_PRESSURE, "accuracy_decimals": 2, "unit_of_measurement": "hPa"},</v>
      </c>
      <c r="U6" t="str">
        <f t="shared" si="10"/>
        <v xml:space="preserve">  0x04: "mdi:gauge",</v>
      </c>
    </row>
    <row r="7" spans="1:21" x14ac:dyDescent="0.25">
      <c r="A7">
        <f t="shared" si="0"/>
        <v>5</v>
      </c>
      <c r="B7" t="s">
        <v>21</v>
      </c>
      <c r="C7" t="s">
        <v>22</v>
      </c>
      <c r="D7" t="s">
        <v>183</v>
      </c>
      <c r="E7">
        <v>0.01</v>
      </c>
      <c r="F7" s="3" t="s">
        <v>250</v>
      </c>
      <c r="G7">
        <v>13460.67</v>
      </c>
      <c r="H7" t="s">
        <v>24</v>
      </c>
      <c r="I7" t="s">
        <v>425</v>
      </c>
      <c r="K7" t="b">
        <f t="shared" si="1"/>
        <v>0</v>
      </c>
      <c r="L7" s="4" t="str">
        <f t="shared" si="2"/>
        <v>illuminanceFALSE</v>
      </c>
      <c r="M7">
        <f t="shared" si="3"/>
        <v>3</v>
      </c>
      <c r="N7">
        <f t="shared" si="4"/>
        <v>0</v>
      </c>
      <c r="O7">
        <f t="shared" si="5"/>
        <v>2</v>
      </c>
      <c r="P7" t="str">
        <f t="shared" si="9"/>
        <v>43</v>
      </c>
      <c r="Q7" t="s">
        <v>208</v>
      </c>
      <c r="R7" t="str">
        <f t="shared" si="6"/>
        <v>0x43,	 // 0x05 | illuminance | uint24 (3 bytes) | datatype: 0 | factor_exp10: 0.01 | example: 05138A14</v>
      </c>
      <c r="S7" t="str">
        <f t="shared" si="7"/>
        <v>illuminance</v>
      </c>
      <c r="T7" s="9" t="str">
        <f t="shared" si="8"/>
        <v xml:space="preserve">  "illuminance": {"measurement_type": 0x05, "device_class": DEVICE_CLASS_ILLUMINANCE, "accuracy_decimals": 2, "unit_of_measurement": "lux"},</v>
      </c>
      <c r="U7" t="str">
        <f t="shared" si="10"/>
        <v xml:space="preserve">  0x05: "mdi:sun-wireless",</v>
      </c>
    </row>
    <row r="8" spans="1:21" x14ac:dyDescent="0.25">
      <c r="A8">
        <f t="shared" si="0"/>
        <v>6</v>
      </c>
      <c r="B8" t="s">
        <v>25</v>
      </c>
      <c r="C8" t="s">
        <v>26</v>
      </c>
      <c r="D8" t="s">
        <v>184</v>
      </c>
      <c r="E8">
        <v>0.01</v>
      </c>
      <c r="F8" s="3" t="s">
        <v>251</v>
      </c>
      <c r="G8">
        <v>80.3</v>
      </c>
      <c r="H8" t="s">
        <v>28</v>
      </c>
      <c r="I8" t="s">
        <v>417</v>
      </c>
      <c r="K8" t="b">
        <f t="shared" si="1"/>
        <v>0</v>
      </c>
      <c r="L8" s="4" t="str">
        <f t="shared" si="2"/>
        <v>mass (kg)FALSE</v>
      </c>
      <c r="M8">
        <f t="shared" si="3"/>
        <v>2</v>
      </c>
      <c r="N8">
        <f t="shared" si="4"/>
        <v>0</v>
      </c>
      <c r="O8">
        <f t="shared" si="5"/>
        <v>2</v>
      </c>
      <c r="P8" t="str">
        <f t="shared" si="9"/>
        <v>42</v>
      </c>
      <c r="R8" t="str">
        <f t="shared" si="6"/>
        <v>0x42,	 // 0x06 | mass (kg) | uint16 (2 byte) | datatype: 0 | factor_exp10: 0.01 | example: 065E1F</v>
      </c>
      <c r="S8" t="str">
        <f t="shared" si="7"/>
        <v>mass_kg</v>
      </c>
      <c r="T8" s="9" t="str">
        <f t="shared" si="8"/>
        <v xml:space="preserve">  "mass_kg": {"measurement_type": 0x06, "accuracy_decimals": 2, "unit_of_measurement": "kg"},</v>
      </c>
      <c r="U8" t="str">
        <f t="shared" si="10"/>
        <v xml:space="preserve">  0x06: "mdi:weight-kilogram",</v>
      </c>
    </row>
    <row r="9" spans="1:21" x14ac:dyDescent="0.25">
      <c r="A9">
        <f t="shared" si="0"/>
        <v>7</v>
      </c>
      <c r="B9" t="s">
        <v>29</v>
      </c>
      <c r="C9" t="s">
        <v>30</v>
      </c>
      <c r="D9" t="s">
        <v>184</v>
      </c>
      <c r="E9">
        <v>0.01</v>
      </c>
      <c r="F9" s="3" t="s">
        <v>252</v>
      </c>
      <c r="G9">
        <v>74.86</v>
      </c>
      <c r="H9" t="s">
        <v>32</v>
      </c>
      <c r="I9" t="s">
        <v>418</v>
      </c>
      <c r="K9" t="b">
        <f t="shared" si="1"/>
        <v>0</v>
      </c>
      <c r="L9" s="4" t="str">
        <f t="shared" si="2"/>
        <v>mass (lb)FALSE</v>
      </c>
      <c r="M9">
        <f t="shared" si="3"/>
        <v>2</v>
      </c>
      <c r="N9">
        <f t="shared" si="4"/>
        <v>0</v>
      </c>
      <c r="O9">
        <f t="shared" si="5"/>
        <v>2</v>
      </c>
      <c r="P9" t="str">
        <f t="shared" si="9"/>
        <v>42</v>
      </c>
      <c r="R9" t="str">
        <f t="shared" si="6"/>
        <v>0x42,	 // 0x07 | mass (lb) | uint16 (2 byte) | datatype: 0 | factor_exp10: 0.01 | example: 073E1D</v>
      </c>
      <c r="S9" t="str">
        <f t="shared" si="7"/>
        <v>mass_lb</v>
      </c>
      <c r="T9" s="9" t="str">
        <f t="shared" si="8"/>
        <v xml:space="preserve">  "mass_lb": {"measurement_type": 0x07, "accuracy_decimals": 2, "unit_of_measurement": "lb"},</v>
      </c>
      <c r="U9" t="str">
        <f t="shared" si="10"/>
        <v xml:space="preserve">  0x07: "mdi:weight-pound",</v>
      </c>
    </row>
    <row r="10" spans="1:21" x14ac:dyDescent="0.25">
      <c r="A10">
        <f t="shared" si="0"/>
        <v>8</v>
      </c>
      <c r="B10" t="s">
        <v>33</v>
      </c>
      <c r="C10" t="s">
        <v>34</v>
      </c>
      <c r="D10" t="s">
        <v>181</v>
      </c>
      <c r="E10">
        <v>0.01</v>
      </c>
      <c r="F10" s="3" t="s">
        <v>228</v>
      </c>
      <c r="G10">
        <v>17.38</v>
      </c>
      <c r="H10" t="s">
        <v>12</v>
      </c>
      <c r="I10" t="s">
        <v>416</v>
      </c>
      <c r="K10" t="b">
        <f t="shared" si="1"/>
        <v>0</v>
      </c>
      <c r="L10" s="4" t="str">
        <f t="shared" si="2"/>
        <v>dewpointFALSE</v>
      </c>
      <c r="M10">
        <f t="shared" si="3"/>
        <v>2</v>
      </c>
      <c r="N10">
        <f t="shared" si="4"/>
        <v>1</v>
      </c>
      <c r="O10">
        <f t="shared" si="5"/>
        <v>2</v>
      </c>
      <c r="P10" t="str">
        <f t="shared" si="9"/>
        <v>4A</v>
      </c>
      <c r="R10" t="str">
        <f t="shared" si="6"/>
        <v>0x4A,	 // 0x08 | dewpoint | sint16 (2 bytes) | datatype: 1 | factor_exp10: 0.01 | example: 08CA06</v>
      </c>
      <c r="S10" t="str">
        <f t="shared" si="7"/>
        <v>dewpoint</v>
      </c>
      <c r="T10" s="9" t="str">
        <f t="shared" si="8"/>
        <v xml:space="preserve">  "dewpoint": {"measurement_type": 0x08, "accuracy_decimals": 2, "unit_of_measurement": "°C"},</v>
      </c>
      <c r="U10" t="str">
        <f t="shared" si="10"/>
        <v xml:space="preserve">  0x08: "mdi:water-thermometer-outline",</v>
      </c>
    </row>
    <row r="11" spans="1:21" x14ac:dyDescent="0.25">
      <c r="A11">
        <f t="shared" si="0"/>
        <v>9</v>
      </c>
      <c r="B11" t="s">
        <v>36</v>
      </c>
      <c r="C11" t="s">
        <v>369</v>
      </c>
      <c r="D11" t="s">
        <v>219</v>
      </c>
      <c r="E11">
        <v>1</v>
      </c>
      <c r="F11" s="3" t="s">
        <v>290</v>
      </c>
      <c r="G11">
        <v>96</v>
      </c>
      <c r="I11" t="s">
        <v>411</v>
      </c>
      <c r="K11" t="b">
        <f t="shared" si="1"/>
        <v>0</v>
      </c>
      <c r="L11" s="4" t="str">
        <f t="shared" si="2"/>
        <v>count smallFALSE</v>
      </c>
      <c r="M11">
        <f t="shared" si="3"/>
        <v>1</v>
      </c>
      <c r="N11">
        <f t="shared" si="4"/>
        <v>0</v>
      </c>
      <c r="O11">
        <f t="shared" si="5"/>
        <v>0</v>
      </c>
      <c r="P11" t="str">
        <f t="shared" si="9"/>
        <v>01</v>
      </c>
      <c r="R11" t="str">
        <f t="shared" si="6"/>
        <v>0x01,	 // 0x09 | count small | uint (1 bytes) | datatype: 0 | factor_exp10: 1 | example: 0960</v>
      </c>
      <c r="S11" t="str">
        <f t="shared" si="7"/>
        <v>count_small</v>
      </c>
      <c r="T11" s="9" t="str">
        <f t="shared" si="8"/>
        <v xml:space="preserve">  "count_small": {"measurement_type": 0x09, "accuracy_decimals": 0, "unit_of_measurement": ""},</v>
      </c>
      <c r="U11" t="str">
        <f t="shared" si="10"/>
        <v xml:space="preserve">  0x09: "mdi:counter",</v>
      </c>
    </row>
    <row r="12" spans="1:21" x14ac:dyDescent="0.25">
      <c r="A12">
        <f t="shared" si="0"/>
        <v>10</v>
      </c>
      <c r="B12" t="s">
        <v>186</v>
      </c>
      <c r="C12" t="s">
        <v>38</v>
      </c>
      <c r="D12" t="s">
        <v>183</v>
      </c>
      <c r="E12">
        <v>1E-3</v>
      </c>
      <c r="F12" s="3" t="s">
        <v>243</v>
      </c>
      <c r="G12">
        <v>1346.067</v>
      </c>
      <c r="H12" t="s">
        <v>40</v>
      </c>
      <c r="I12" t="s">
        <v>426</v>
      </c>
      <c r="K12" t="b">
        <f t="shared" si="1"/>
        <v>0</v>
      </c>
      <c r="L12" s="4" t="str">
        <f t="shared" si="2"/>
        <v>energyFALSE</v>
      </c>
      <c r="M12">
        <f t="shared" si="3"/>
        <v>3</v>
      </c>
      <c r="N12">
        <f t="shared" si="4"/>
        <v>0</v>
      </c>
      <c r="O12">
        <f t="shared" si="5"/>
        <v>3</v>
      </c>
      <c r="P12" t="str">
        <f t="shared" si="9"/>
        <v>63</v>
      </c>
      <c r="Q12" t="s">
        <v>209</v>
      </c>
      <c r="R12" t="str">
        <f t="shared" si="6"/>
        <v>0x63,	 // 0x0A | energy | uint24 (3 bytes) | datatype: 0 | factor_exp10: 0.001 | example: 0A138A14</v>
      </c>
      <c r="S12" t="str">
        <f t="shared" si="7"/>
        <v>energy</v>
      </c>
      <c r="T12" s="9" t="str">
        <f t="shared" si="8"/>
        <v xml:space="preserve">  "energy": {"measurement_type": 0x0A, "device_class": DEVICE_CLASS_ENERGY, "accuracy_decimals": 3, "unit_of_measurement": "kWh"},</v>
      </c>
      <c r="U12" t="str">
        <f t="shared" si="10"/>
        <v xml:space="preserve">  0x0A: "mdi:lightning-bolt",</v>
      </c>
    </row>
    <row r="13" spans="1:21" x14ac:dyDescent="0.25">
      <c r="A13">
        <f t="shared" si="0"/>
        <v>11</v>
      </c>
      <c r="B13" t="s">
        <v>41</v>
      </c>
      <c r="C13" t="s">
        <v>42</v>
      </c>
      <c r="D13" t="s">
        <v>183</v>
      </c>
      <c r="E13">
        <v>0.01</v>
      </c>
      <c r="F13" s="3" t="s">
        <v>257</v>
      </c>
      <c r="G13">
        <v>69.14</v>
      </c>
      <c r="H13" t="s">
        <v>44</v>
      </c>
      <c r="I13" t="s">
        <v>42</v>
      </c>
      <c r="K13" t="b">
        <f t="shared" si="1"/>
        <v>0</v>
      </c>
      <c r="L13" s="4" t="str">
        <f t="shared" si="2"/>
        <v>powerFALSE</v>
      </c>
      <c r="M13">
        <f t="shared" si="3"/>
        <v>3</v>
      </c>
      <c r="N13">
        <f t="shared" si="4"/>
        <v>0</v>
      </c>
      <c r="O13">
        <f t="shared" si="5"/>
        <v>2</v>
      </c>
      <c r="P13" t="str">
        <f t="shared" si="9"/>
        <v>43</v>
      </c>
      <c r="Q13" t="s">
        <v>210</v>
      </c>
      <c r="R13" t="str">
        <f t="shared" si="6"/>
        <v>0x43,	 // 0x0B | power | uint24 (3 bytes) | datatype: 0 | factor_exp10: 0.01 | example: 0B021B00</v>
      </c>
      <c r="S13" t="str">
        <f t="shared" si="7"/>
        <v>power</v>
      </c>
      <c r="T13" s="9" t="str">
        <f t="shared" si="8"/>
        <v xml:space="preserve">  "power": {"measurement_type": 0x0B, "device_class": DEVICE_CLASS_POWER, "accuracy_decimals": 2, "unit_of_measurement": "W"},</v>
      </c>
      <c r="U13" t="str">
        <f t="shared" si="10"/>
        <v xml:space="preserve">  0x0B: "mdi:power",</v>
      </c>
    </row>
    <row r="14" spans="1:21" x14ac:dyDescent="0.25">
      <c r="A14">
        <f t="shared" si="0"/>
        <v>12</v>
      </c>
      <c r="B14" t="s">
        <v>45</v>
      </c>
      <c r="C14" t="s">
        <v>46</v>
      </c>
      <c r="D14" t="s">
        <v>182</v>
      </c>
      <c r="E14">
        <v>1E-3</v>
      </c>
      <c r="F14" s="3" t="s">
        <v>268</v>
      </c>
      <c r="G14">
        <v>3.0739999999999998</v>
      </c>
      <c r="H14" t="s">
        <v>48</v>
      </c>
      <c r="I14" t="s">
        <v>426</v>
      </c>
      <c r="K14" t="b">
        <f t="shared" si="1"/>
        <v>0</v>
      </c>
      <c r="L14" s="4" t="str">
        <f t="shared" si="2"/>
        <v>voltageFALSE</v>
      </c>
      <c r="M14">
        <f t="shared" si="3"/>
        <v>2</v>
      </c>
      <c r="N14">
        <f t="shared" si="4"/>
        <v>0</v>
      </c>
      <c r="O14">
        <f t="shared" si="5"/>
        <v>3</v>
      </c>
      <c r="P14" t="str">
        <f t="shared" si="9"/>
        <v>62</v>
      </c>
      <c r="Q14" t="s">
        <v>211</v>
      </c>
      <c r="R14" t="str">
        <f t="shared" si="6"/>
        <v>0x62,	 // 0x0C | voltage | uint16 (2 bytes) | datatype: 0 | factor_exp10: 0.001 | example: 0C020C</v>
      </c>
      <c r="S14" t="str">
        <f t="shared" si="7"/>
        <v>voltage</v>
      </c>
      <c r="T14" s="9" t="str">
        <f t="shared" si="8"/>
        <v xml:space="preserve">  "voltage": {"measurement_type": 0x0C, "device_class": DEVICE_CLASS_VOLTAGE, "accuracy_decimals": 3, "unit_of_measurement": "V"},</v>
      </c>
      <c r="U14" t="str">
        <f t="shared" si="10"/>
        <v xml:space="preserve">  0x0C: "mdi:lightning-bolt",</v>
      </c>
    </row>
    <row r="15" spans="1:21" x14ac:dyDescent="0.25">
      <c r="A15">
        <f t="shared" si="0"/>
        <v>13</v>
      </c>
      <c r="B15" t="s">
        <v>49</v>
      </c>
      <c r="C15" t="s">
        <v>50</v>
      </c>
      <c r="D15" t="s">
        <v>182</v>
      </c>
      <c r="E15">
        <v>1</v>
      </c>
      <c r="F15" s="3" t="s">
        <v>255</v>
      </c>
      <c r="G15">
        <v>3090</v>
      </c>
      <c r="H15" t="s">
        <v>52</v>
      </c>
      <c r="K15" t="b">
        <f t="shared" si="1"/>
        <v>0</v>
      </c>
      <c r="L15" s="4" t="str">
        <f t="shared" si="2"/>
        <v>pm2.5FALSE</v>
      </c>
      <c r="M15">
        <f t="shared" si="3"/>
        <v>2</v>
      </c>
      <c r="N15">
        <f t="shared" si="4"/>
        <v>0</v>
      </c>
      <c r="O15">
        <f t="shared" si="5"/>
        <v>0</v>
      </c>
      <c r="P15" t="str">
        <f t="shared" si="9"/>
        <v>02</v>
      </c>
      <c r="Q15" t="s">
        <v>215</v>
      </c>
      <c r="R15" t="str">
        <f t="shared" si="6"/>
        <v>0x02,	 // 0x0D | pm2.5 | uint16 (2 bytes) | datatype: 0 | factor_exp10: 1 | example: 0D120C</v>
      </c>
      <c r="S15" t="str">
        <f t="shared" si="7"/>
        <v>pm2_5</v>
      </c>
      <c r="T15" s="9" t="str">
        <f t="shared" si="8"/>
        <v xml:space="preserve">  "pm2_5": {"measurement_type": 0x0D, "device_class": DEVICE_CLASS_PM25, "accuracy_decimals": 0, "unit_of_measurement": "ug/m3"},</v>
      </c>
      <c r="U15" t="str">
        <f t="shared" si="10"/>
        <v xml:space="preserve">  0x0D: None,</v>
      </c>
    </row>
    <row r="16" spans="1:21" x14ac:dyDescent="0.25">
      <c r="A16">
        <f t="shared" si="0"/>
        <v>14</v>
      </c>
      <c r="B16" t="s">
        <v>53</v>
      </c>
      <c r="C16" t="s">
        <v>54</v>
      </c>
      <c r="D16" t="s">
        <v>182</v>
      </c>
      <c r="E16">
        <v>1</v>
      </c>
      <c r="F16" s="3" t="s">
        <v>256</v>
      </c>
      <c r="G16">
        <v>7170</v>
      </c>
      <c r="H16" t="s">
        <v>52</v>
      </c>
      <c r="K16" t="b">
        <f t="shared" si="1"/>
        <v>0</v>
      </c>
      <c r="L16" s="4" t="str">
        <f t="shared" si="2"/>
        <v>pm10FALSE</v>
      </c>
      <c r="M16">
        <f t="shared" si="3"/>
        <v>2</v>
      </c>
      <c r="N16">
        <f t="shared" si="4"/>
        <v>0</v>
      </c>
      <c r="O16">
        <f t="shared" si="5"/>
        <v>0</v>
      </c>
      <c r="P16" t="str">
        <f t="shared" si="9"/>
        <v>02</v>
      </c>
      <c r="Q16" t="s">
        <v>212</v>
      </c>
      <c r="R16" t="str">
        <f t="shared" si="6"/>
        <v>0x02,	 // 0x0E | pm10 | uint16 (2 bytes) | datatype: 0 | factor_exp10: 1 | example: 0E021C</v>
      </c>
      <c r="S16" t="str">
        <f t="shared" si="7"/>
        <v>pm10</v>
      </c>
      <c r="T16" s="9" t="str">
        <f t="shared" si="8"/>
        <v xml:space="preserve">  "pm10": {"measurement_type": 0x0E, "device_class": DEVICE_CLASS_PM10, "accuracy_decimals": 0, "unit_of_measurement": "ug/m3"},</v>
      </c>
      <c r="U16" t="str">
        <f t="shared" si="10"/>
        <v xml:space="preserve">  0x0E: None,</v>
      </c>
    </row>
    <row r="17" spans="1:21" x14ac:dyDescent="0.25">
      <c r="A17">
        <f t="shared" si="0"/>
        <v>15</v>
      </c>
      <c r="B17" t="s">
        <v>66</v>
      </c>
      <c r="C17" t="s">
        <v>67</v>
      </c>
      <c r="D17" t="s">
        <v>68</v>
      </c>
      <c r="F17" t="s">
        <v>302</v>
      </c>
      <c r="G17" s="3" t="s">
        <v>316</v>
      </c>
      <c r="K17" t="b">
        <f t="shared" si="1"/>
        <v>1</v>
      </c>
      <c r="L17" s="4" t="str">
        <f t="shared" si="2"/>
        <v>generic booleanTRUE</v>
      </c>
      <c r="M17">
        <f t="shared" si="3"/>
        <v>1</v>
      </c>
      <c r="N17">
        <f t="shared" si="4"/>
        <v>0</v>
      </c>
      <c r="O17">
        <f t="shared" si="5"/>
        <v>0</v>
      </c>
      <c r="P17" t="str">
        <f t="shared" si="9"/>
        <v>01</v>
      </c>
      <c r="R17" t="str">
        <f t="shared" si="6"/>
        <v>0x01,	 // 0x0F | generic boolean | uint8 (1 byte) | datatype: 0 | factor_exp10:  | example: 0F01</v>
      </c>
      <c r="S17" t="str">
        <f t="shared" si="7"/>
        <v>generic_boolean</v>
      </c>
      <c r="T17" s="9" t="str">
        <f t="shared" si="8"/>
        <v xml:space="preserve">  "generic_boolean": {"measurement_type": 0x0F},</v>
      </c>
      <c r="U17" t="str">
        <f t="shared" si="10"/>
        <v xml:space="preserve">  0x0F: None,</v>
      </c>
    </row>
    <row r="18" spans="1:21" x14ac:dyDescent="0.25">
      <c r="A18">
        <f t="shared" si="0"/>
        <v>16</v>
      </c>
      <c r="B18" t="s">
        <v>71</v>
      </c>
      <c r="C18" t="s">
        <v>42</v>
      </c>
      <c r="D18" t="s">
        <v>68</v>
      </c>
      <c r="F18">
        <v>1001</v>
      </c>
      <c r="G18" s="3" t="s">
        <v>316</v>
      </c>
      <c r="I18" t="s">
        <v>42</v>
      </c>
      <c r="K18" t="b">
        <f t="shared" si="1"/>
        <v>1</v>
      </c>
      <c r="L18" s="4" t="str">
        <f t="shared" si="2"/>
        <v>powerTRUE</v>
      </c>
      <c r="M18">
        <f t="shared" si="3"/>
        <v>1</v>
      </c>
      <c r="N18">
        <f t="shared" si="4"/>
        <v>0</v>
      </c>
      <c r="O18">
        <f t="shared" si="5"/>
        <v>0</v>
      </c>
      <c r="P18" t="str">
        <f t="shared" si="9"/>
        <v>01</v>
      </c>
      <c r="Q18" t="s">
        <v>210</v>
      </c>
      <c r="R18" t="str">
        <f t="shared" si="6"/>
        <v>0x01,	 // 0x10 | power | uint8 (1 byte) | datatype: 0 | factor_exp10:  | example: 1001</v>
      </c>
      <c r="S18" t="str">
        <f t="shared" si="7"/>
        <v>power</v>
      </c>
      <c r="T18" s="9" t="str">
        <f t="shared" si="8"/>
        <v xml:space="preserve">  "power": {"measurement_type": 0x10, "device_class": DEVICE_CLASS_POWER},</v>
      </c>
      <c r="U18" t="str">
        <f t="shared" si="10"/>
        <v xml:space="preserve">  0x10: "mdi:power",</v>
      </c>
    </row>
    <row r="19" spans="1:21" x14ac:dyDescent="0.25">
      <c r="A19">
        <f t="shared" si="0"/>
        <v>17</v>
      </c>
      <c r="B19" t="s">
        <v>72</v>
      </c>
      <c r="C19" t="s">
        <v>73</v>
      </c>
      <c r="D19" t="s">
        <v>68</v>
      </c>
      <c r="F19">
        <v>1100</v>
      </c>
      <c r="G19" s="3" t="s">
        <v>314</v>
      </c>
      <c r="K19" t="b">
        <f t="shared" si="1"/>
        <v>1</v>
      </c>
      <c r="L19" s="4" t="str">
        <f t="shared" si="2"/>
        <v>openingTRUE</v>
      </c>
      <c r="M19">
        <f t="shared" si="3"/>
        <v>1</v>
      </c>
      <c r="N19">
        <f t="shared" si="4"/>
        <v>0</v>
      </c>
      <c r="O19">
        <f t="shared" si="5"/>
        <v>0</v>
      </c>
      <c r="P19" t="str">
        <f t="shared" si="9"/>
        <v>01</v>
      </c>
      <c r="Q19" t="s">
        <v>372</v>
      </c>
      <c r="R19" t="str">
        <f t="shared" si="6"/>
        <v>0x01,	 // 0x11 | opening | uint8 (1 byte) | datatype: 0 | factor_exp10:  | example: 1100</v>
      </c>
      <c r="S19" t="str">
        <f t="shared" si="7"/>
        <v>opening</v>
      </c>
      <c r="T19" s="9" t="str">
        <f t="shared" si="8"/>
        <v xml:space="preserve">  "opening": {"measurement_type": 0x11, "device_class": DEVICE_CLASS_OPENING},</v>
      </c>
      <c r="U19" t="str">
        <f t="shared" si="10"/>
        <v xml:space="preserve">  0x11: None,</v>
      </c>
    </row>
    <row r="20" spans="1:21" x14ac:dyDescent="0.25">
      <c r="A20">
        <f t="shared" si="0"/>
        <v>18</v>
      </c>
      <c r="B20" t="s">
        <v>56</v>
      </c>
      <c r="C20" t="s">
        <v>57</v>
      </c>
      <c r="D20" t="s">
        <v>182</v>
      </c>
      <c r="E20">
        <v>1</v>
      </c>
      <c r="F20" s="3" t="s">
        <v>289</v>
      </c>
      <c r="G20">
        <v>1250</v>
      </c>
      <c r="H20" t="s">
        <v>58</v>
      </c>
      <c r="I20" t="s">
        <v>419</v>
      </c>
      <c r="K20" t="b">
        <f t="shared" si="1"/>
        <v>0</v>
      </c>
      <c r="L20" s="4" t="str">
        <f t="shared" si="2"/>
        <v>co2FALSE</v>
      </c>
      <c r="M20">
        <f t="shared" si="3"/>
        <v>2</v>
      </c>
      <c r="N20">
        <f t="shared" si="4"/>
        <v>0</v>
      </c>
      <c r="O20">
        <f t="shared" si="5"/>
        <v>0</v>
      </c>
      <c r="P20" t="str">
        <f t="shared" si="9"/>
        <v>02</v>
      </c>
      <c r="Q20" t="s">
        <v>217</v>
      </c>
      <c r="R20" t="str">
        <f t="shared" si="6"/>
        <v>0x02,	 // 0x12 | co2 | uint16 (2 bytes) | datatype: 0 | factor_exp10: 1 | example: 12E204</v>
      </c>
      <c r="S20" t="str">
        <f t="shared" si="7"/>
        <v>co2</v>
      </c>
      <c r="T20" s="9" t="str">
        <f t="shared" si="8"/>
        <v xml:space="preserve">  "co2": {"measurement_type": 0x12, "device_class": DEVICE_CLASS_CARBON_DIOXIDE, "accuracy_decimals": 0, "unit_of_measurement": "ppm"},</v>
      </c>
      <c r="U20" t="str">
        <f t="shared" si="10"/>
        <v xml:space="preserve">  0x12: "mdi:molecule-co2",</v>
      </c>
    </row>
    <row r="21" spans="1:21" x14ac:dyDescent="0.25">
      <c r="A21">
        <f t="shared" si="0"/>
        <v>19</v>
      </c>
      <c r="B21" t="s">
        <v>59</v>
      </c>
      <c r="C21" t="s">
        <v>60</v>
      </c>
      <c r="D21" t="s">
        <v>182</v>
      </c>
      <c r="E21">
        <v>1</v>
      </c>
      <c r="F21" s="3" t="s">
        <v>296</v>
      </c>
      <c r="G21">
        <v>307</v>
      </c>
      <c r="H21" t="s">
        <v>52</v>
      </c>
      <c r="K21" t="b">
        <f t="shared" si="1"/>
        <v>0</v>
      </c>
      <c r="L21" s="4" t="str">
        <f t="shared" si="2"/>
        <v>tvocFALSE</v>
      </c>
      <c r="M21">
        <f t="shared" si="3"/>
        <v>2</v>
      </c>
      <c r="N21">
        <f t="shared" si="4"/>
        <v>0</v>
      </c>
      <c r="O21">
        <f t="shared" si="5"/>
        <v>0</v>
      </c>
      <c r="P21" t="str">
        <f t="shared" si="9"/>
        <v>02</v>
      </c>
      <c r="Q21" t="s">
        <v>218</v>
      </c>
      <c r="R21" t="str">
        <f t="shared" si="6"/>
        <v>0x02,	 // 0x13 | tvoc | uint16 (2 bytes) | datatype: 0 | factor_exp10: 1 | example: 133301</v>
      </c>
      <c r="S21" t="str">
        <f t="shared" si="7"/>
        <v>tvoc</v>
      </c>
      <c r="T21" s="9" t="str">
        <f t="shared" si="8"/>
        <v xml:space="preserve">  "tvoc": {"measurement_type": 0x13, "device_class": DEVICE_CLASS_VOLATILE_ORGANIC_COMPOUNDS, "accuracy_decimals": 0, "unit_of_measurement": "ug/m3"},</v>
      </c>
      <c r="U21" t="str">
        <f t="shared" si="10"/>
        <v xml:space="preserve">  0x13: None,</v>
      </c>
    </row>
    <row r="22" spans="1:21" x14ac:dyDescent="0.25">
      <c r="A22">
        <f t="shared" si="0"/>
        <v>20</v>
      </c>
      <c r="B22" t="s">
        <v>61</v>
      </c>
      <c r="C22" t="s">
        <v>62</v>
      </c>
      <c r="D22" t="s">
        <v>182</v>
      </c>
      <c r="E22">
        <v>0.01</v>
      </c>
      <c r="F22" s="3" t="s">
        <v>253</v>
      </c>
      <c r="G22">
        <v>30.74</v>
      </c>
      <c r="H22" t="s">
        <v>8</v>
      </c>
      <c r="I22" t="s">
        <v>414</v>
      </c>
      <c r="K22" t="b">
        <f t="shared" si="1"/>
        <v>0</v>
      </c>
      <c r="L22" s="4" t="str">
        <f t="shared" si="2"/>
        <v>moistureFALSE</v>
      </c>
      <c r="M22">
        <f t="shared" si="3"/>
        <v>2</v>
      </c>
      <c r="N22">
        <f t="shared" si="4"/>
        <v>0</v>
      </c>
      <c r="O22">
        <f t="shared" si="5"/>
        <v>2</v>
      </c>
      <c r="P22" t="str">
        <f t="shared" si="9"/>
        <v>42</v>
      </c>
      <c r="R22" t="str">
        <f t="shared" si="6"/>
        <v>0x42,	 // 0x14 | moisture | uint16 (2 bytes) | datatype: 0 | factor_exp10: 0.01 | example: 14020C</v>
      </c>
      <c r="S22" t="str">
        <f t="shared" si="7"/>
        <v>moisture</v>
      </c>
      <c r="T22" s="9" t="str">
        <f t="shared" si="8"/>
        <v xml:space="preserve">  "moisture": {"measurement_type": 0x14, "accuracy_decimals": 2, "unit_of_measurement": "%"},</v>
      </c>
      <c r="U22" t="str">
        <f t="shared" si="10"/>
        <v xml:space="preserve">  0x14: "mdi:percent",</v>
      </c>
    </row>
    <row r="23" spans="1:21" x14ac:dyDescent="0.25">
      <c r="A23">
        <f t="shared" si="0"/>
        <v>21</v>
      </c>
      <c r="B23" t="s">
        <v>75</v>
      </c>
      <c r="C23" t="s">
        <v>7</v>
      </c>
      <c r="D23" t="s">
        <v>68</v>
      </c>
      <c r="F23">
        <v>1501</v>
      </c>
      <c r="G23" s="3" t="s">
        <v>309</v>
      </c>
      <c r="K23" t="b">
        <f t="shared" si="1"/>
        <v>1</v>
      </c>
      <c r="L23" s="4" t="str">
        <f t="shared" si="2"/>
        <v>batteryTRUE</v>
      </c>
      <c r="M23">
        <f t="shared" si="3"/>
        <v>1</v>
      </c>
      <c r="N23">
        <f t="shared" si="4"/>
        <v>0</v>
      </c>
      <c r="O23">
        <f t="shared" si="5"/>
        <v>0</v>
      </c>
      <c r="P23" t="str">
        <f t="shared" si="9"/>
        <v>01</v>
      </c>
      <c r="Q23" t="s">
        <v>204</v>
      </c>
      <c r="R23" t="str">
        <f t="shared" si="6"/>
        <v>0x01,	 // 0x15 | battery | uint8 (1 byte) | datatype: 0 | factor_exp10:  | example: 1501</v>
      </c>
      <c r="S23" t="str">
        <f t="shared" si="7"/>
        <v>battery</v>
      </c>
      <c r="T23" s="9" t="str">
        <f t="shared" si="8"/>
        <v xml:space="preserve">  "battery": {"measurement_type": 0x15, "device_class": DEVICE_CLASS_BATTERY},</v>
      </c>
      <c r="U23" t="str">
        <f t="shared" si="10"/>
        <v xml:space="preserve">  0x15: None,</v>
      </c>
    </row>
    <row r="24" spans="1:21" x14ac:dyDescent="0.25">
      <c r="A24">
        <f t="shared" si="0"/>
        <v>22</v>
      </c>
      <c r="B24" t="s">
        <v>77</v>
      </c>
      <c r="C24" t="s">
        <v>78</v>
      </c>
      <c r="D24" t="s">
        <v>68</v>
      </c>
      <c r="F24">
        <v>1601</v>
      </c>
      <c r="G24" s="3" t="s">
        <v>310</v>
      </c>
      <c r="K24" t="b">
        <f t="shared" si="1"/>
        <v>1</v>
      </c>
      <c r="L24" s="4" t="str">
        <f t="shared" si="2"/>
        <v>battery chargingTRUE</v>
      </c>
      <c r="M24">
        <f t="shared" si="3"/>
        <v>1</v>
      </c>
      <c r="N24">
        <f t="shared" si="4"/>
        <v>0</v>
      </c>
      <c r="O24">
        <f t="shared" si="5"/>
        <v>0</v>
      </c>
      <c r="P24" t="str">
        <f t="shared" si="9"/>
        <v>01</v>
      </c>
      <c r="Q24" t="s">
        <v>373</v>
      </c>
      <c r="R24" t="str">
        <f t="shared" si="6"/>
        <v>0x01,	 // 0x16 | battery charging | uint8 (1 byte) | datatype: 0 | factor_exp10:  | example: 1601</v>
      </c>
      <c r="S24" t="str">
        <f t="shared" si="7"/>
        <v>battery_charging</v>
      </c>
      <c r="T24" s="9" t="str">
        <f t="shared" si="8"/>
        <v xml:space="preserve">  "battery_charging": {"measurement_type": 0x16, "device_class": DEVICE_CLASS_BATTERY_CHARGING},</v>
      </c>
      <c r="U24" t="str">
        <f t="shared" si="10"/>
        <v xml:space="preserve">  0x16: None,</v>
      </c>
    </row>
    <row r="25" spans="1:21" x14ac:dyDescent="0.25">
      <c r="A25">
        <f t="shared" si="0"/>
        <v>23</v>
      </c>
      <c r="B25" t="s">
        <v>80</v>
      </c>
      <c r="C25" t="s">
        <v>81</v>
      </c>
      <c r="D25" t="s">
        <v>68</v>
      </c>
      <c r="F25">
        <v>1700</v>
      </c>
      <c r="G25" s="3" t="s">
        <v>311</v>
      </c>
      <c r="K25" t="b">
        <f t="shared" si="1"/>
        <v>1</v>
      </c>
      <c r="L25" s="4" t="str">
        <f t="shared" si="2"/>
        <v>carbon monoxideTRUE</v>
      </c>
      <c r="M25">
        <f t="shared" si="3"/>
        <v>1</v>
      </c>
      <c r="N25">
        <f t="shared" si="4"/>
        <v>0</v>
      </c>
      <c r="O25">
        <f t="shared" si="5"/>
        <v>0</v>
      </c>
      <c r="P25" t="str">
        <f t="shared" si="9"/>
        <v>01</v>
      </c>
      <c r="Q25" t="s">
        <v>358</v>
      </c>
      <c r="R25" t="str">
        <f t="shared" si="6"/>
        <v>0x01,	 // 0x17 | carbon monoxide | uint8 (1 byte) | datatype: 0 | factor_exp10:  | example: 1700</v>
      </c>
      <c r="S25" t="str">
        <f t="shared" si="7"/>
        <v>carbon_monoxide</v>
      </c>
      <c r="T25" s="9" t="str">
        <f t="shared" si="8"/>
        <v xml:space="preserve">  "carbon_monoxide": {"measurement_type": 0x17, "device_class": DEVICE_CLASS_GAS},</v>
      </c>
      <c r="U25" t="str">
        <f t="shared" si="10"/>
        <v xml:space="preserve">  0x17: None,</v>
      </c>
    </row>
    <row r="26" spans="1:21" x14ac:dyDescent="0.25">
      <c r="A26">
        <f t="shared" si="0"/>
        <v>24</v>
      </c>
      <c r="B26" t="s">
        <v>83</v>
      </c>
      <c r="C26" t="s">
        <v>84</v>
      </c>
      <c r="D26" t="s">
        <v>68</v>
      </c>
      <c r="F26">
        <v>1801</v>
      </c>
      <c r="G26" s="3" t="s">
        <v>312</v>
      </c>
      <c r="K26" t="b">
        <f t="shared" si="1"/>
        <v>1</v>
      </c>
      <c r="L26" s="4" t="str">
        <f t="shared" si="2"/>
        <v>coldTRUE</v>
      </c>
      <c r="M26">
        <f t="shared" si="3"/>
        <v>1</v>
      </c>
      <c r="N26">
        <f t="shared" si="4"/>
        <v>0</v>
      </c>
      <c r="O26">
        <f t="shared" si="5"/>
        <v>0</v>
      </c>
      <c r="P26" t="str">
        <f t="shared" si="9"/>
        <v>01</v>
      </c>
      <c r="Q26" t="s">
        <v>374</v>
      </c>
      <c r="R26" t="str">
        <f t="shared" si="6"/>
        <v>0x01,	 // 0x18 | cold | uint8 (1 byte) | datatype: 0 | factor_exp10:  | example: 1801</v>
      </c>
      <c r="S26" t="str">
        <f t="shared" si="7"/>
        <v>cold</v>
      </c>
      <c r="T26" s="9" t="str">
        <f t="shared" si="8"/>
        <v xml:space="preserve">  "cold": {"measurement_type": 0x18, "device_class": DEVICE_CLASS_COLD},</v>
      </c>
      <c r="U26" t="str">
        <f t="shared" si="10"/>
        <v xml:space="preserve">  0x18: None,</v>
      </c>
    </row>
    <row r="27" spans="1:21" x14ac:dyDescent="0.25">
      <c r="A27">
        <f t="shared" si="0"/>
        <v>25</v>
      </c>
      <c r="B27" t="s">
        <v>86</v>
      </c>
      <c r="C27" t="s">
        <v>87</v>
      </c>
      <c r="D27" t="s">
        <v>68</v>
      </c>
      <c r="F27">
        <v>1900</v>
      </c>
      <c r="G27" s="3" t="s">
        <v>313</v>
      </c>
      <c r="K27" t="b">
        <f t="shared" si="1"/>
        <v>1</v>
      </c>
      <c r="L27" s="4" t="str">
        <f t="shared" si="2"/>
        <v>connectivityTRUE</v>
      </c>
      <c r="M27">
        <f t="shared" si="3"/>
        <v>1</v>
      </c>
      <c r="N27">
        <f t="shared" si="4"/>
        <v>0</v>
      </c>
      <c r="O27">
        <f t="shared" si="5"/>
        <v>0</v>
      </c>
      <c r="P27" t="str">
        <f t="shared" si="9"/>
        <v>01</v>
      </c>
      <c r="Q27" t="s">
        <v>375</v>
      </c>
      <c r="R27" t="str">
        <f t="shared" si="6"/>
        <v>0x01,	 // 0x19 | connectivity | uint8 (1 byte) | datatype: 0 | factor_exp10:  | example: 1900</v>
      </c>
      <c r="S27" t="str">
        <f t="shared" si="7"/>
        <v>connectivity</v>
      </c>
      <c r="T27" s="9" t="str">
        <f t="shared" si="8"/>
        <v xml:space="preserve">  "connectivity": {"measurement_type": 0x19, "device_class": DEVICE_CLASS_CONNECTIVITY},</v>
      </c>
      <c r="U27" t="str">
        <f t="shared" si="10"/>
        <v xml:space="preserve">  0x19: None,</v>
      </c>
    </row>
    <row r="28" spans="1:21" x14ac:dyDescent="0.25">
      <c r="A28">
        <f t="shared" si="0"/>
        <v>26</v>
      </c>
      <c r="B28" t="s">
        <v>89</v>
      </c>
      <c r="C28" t="s">
        <v>90</v>
      </c>
      <c r="D28" t="s">
        <v>68</v>
      </c>
      <c r="F28" t="s">
        <v>299</v>
      </c>
      <c r="G28" s="3" t="s">
        <v>314</v>
      </c>
      <c r="K28" t="b">
        <f t="shared" si="1"/>
        <v>1</v>
      </c>
      <c r="L28" s="4" t="str">
        <f t="shared" si="2"/>
        <v>doorTRUE</v>
      </c>
      <c r="M28">
        <f t="shared" si="3"/>
        <v>1</v>
      </c>
      <c r="N28">
        <f t="shared" si="4"/>
        <v>0</v>
      </c>
      <c r="O28">
        <f t="shared" si="5"/>
        <v>0</v>
      </c>
      <c r="P28" t="str">
        <f t="shared" si="9"/>
        <v>01</v>
      </c>
      <c r="Q28" t="s">
        <v>376</v>
      </c>
      <c r="R28" t="str">
        <f t="shared" si="6"/>
        <v>0x01,	 // 0x1A | door | uint8 (1 byte) | datatype: 0 | factor_exp10:  | example: 1A00</v>
      </c>
      <c r="S28" t="str">
        <f t="shared" si="7"/>
        <v>door</v>
      </c>
      <c r="T28" s="9" t="str">
        <f t="shared" si="8"/>
        <v xml:space="preserve">  "door": {"measurement_type": 0x1A, "device_class": DEVICE_CLASS_DOOR},</v>
      </c>
      <c r="U28" t="str">
        <f t="shared" si="10"/>
        <v xml:space="preserve">  0x1A: None,</v>
      </c>
    </row>
    <row r="29" spans="1:21" x14ac:dyDescent="0.25">
      <c r="A29">
        <f t="shared" si="0"/>
        <v>27</v>
      </c>
      <c r="B29" t="s">
        <v>92</v>
      </c>
      <c r="C29" t="s">
        <v>93</v>
      </c>
      <c r="D29" t="s">
        <v>68</v>
      </c>
      <c r="F29" t="s">
        <v>300</v>
      </c>
      <c r="G29" s="3" t="s">
        <v>314</v>
      </c>
      <c r="K29" t="b">
        <f t="shared" si="1"/>
        <v>1</v>
      </c>
      <c r="L29" s="4" t="str">
        <f t="shared" si="2"/>
        <v>garage doorTRUE</v>
      </c>
      <c r="M29">
        <f t="shared" si="3"/>
        <v>1</v>
      </c>
      <c r="N29">
        <f t="shared" si="4"/>
        <v>0</v>
      </c>
      <c r="O29">
        <f t="shared" si="5"/>
        <v>0</v>
      </c>
      <c r="P29" t="str">
        <f t="shared" si="9"/>
        <v>01</v>
      </c>
      <c r="Q29" t="s">
        <v>377</v>
      </c>
      <c r="R29" t="str">
        <f t="shared" si="6"/>
        <v>0x01,	 // 0x1B | garage door | uint8 (1 byte) | datatype: 0 | factor_exp10:  | example: 1B01</v>
      </c>
      <c r="S29" t="str">
        <f t="shared" si="7"/>
        <v>garage_door</v>
      </c>
      <c r="T29" s="9" t="str">
        <f t="shared" si="8"/>
        <v xml:space="preserve">  "garage_door": {"measurement_type": 0x1B, "device_class": DEVICE_CLASS_GARAGE_DOOR},</v>
      </c>
      <c r="U29" t="str">
        <f t="shared" si="10"/>
        <v xml:space="preserve">  0x1B: None,</v>
      </c>
    </row>
    <row r="30" spans="1:21" x14ac:dyDescent="0.25">
      <c r="A30">
        <f t="shared" si="0"/>
        <v>28</v>
      </c>
      <c r="B30" t="s">
        <v>95</v>
      </c>
      <c r="C30" t="s">
        <v>96</v>
      </c>
      <c r="D30" t="s">
        <v>68</v>
      </c>
      <c r="F30" t="s">
        <v>301</v>
      </c>
      <c r="G30" s="3" t="s">
        <v>315</v>
      </c>
      <c r="K30" t="b">
        <f t="shared" si="1"/>
        <v>1</v>
      </c>
      <c r="L30" s="4" t="str">
        <f t="shared" si="2"/>
        <v>gasTRUE</v>
      </c>
      <c r="M30">
        <f t="shared" si="3"/>
        <v>1</v>
      </c>
      <c r="N30">
        <f t="shared" si="4"/>
        <v>0</v>
      </c>
      <c r="O30">
        <f t="shared" si="5"/>
        <v>0</v>
      </c>
      <c r="P30" t="str">
        <f t="shared" si="9"/>
        <v>01</v>
      </c>
      <c r="Q30" t="s">
        <v>358</v>
      </c>
      <c r="R30" t="str">
        <f t="shared" si="6"/>
        <v>0x01,	 // 0x1C | gas | uint8 (1 byte) | datatype: 0 | factor_exp10:  | example: 1C01</v>
      </c>
      <c r="S30" t="str">
        <f t="shared" si="7"/>
        <v>gas</v>
      </c>
      <c r="T30" s="9" t="str">
        <f t="shared" si="8"/>
        <v xml:space="preserve">  "gas": {"measurement_type": 0x1C, "device_class": DEVICE_CLASS_GAS},</v>
      </c>
      <c r="U30" t="str">
        <f t="shared" si="10"/>
        <v xml:space="preserve">  0x1C: None,</v>
      </c>
    </row>
    <row r="31" spans="1:21" x14ac:dyDescent="0.25">
      <c r="A31">
        <f t="shared" si="0"/>
        <v>29</v>
      </c>
      <c r="B31" t="s">
        <v>99</v>
      </c>
      <c r="C31" t="s">
        <v>100</v>
      </c>
      <c r="D31" t="s">
        <v>68</v>
      </c>
      <c r="F31" t="s">
        <v>303</v>
      </c>
      <c r="G31" s="3" t="s">
        <v>317</v>
      </c>
      <c r="K31" t="b">
        <f t="shared" si="1"/>
        <v>1</v>
      </c>
      <c r="L31" s="4" t="str">
        <f t="shared" si="2"/>
        <v>heatTRUE</v>
      </c>
      <c r="M31">
        <f t="shared" si="3"/>
        <v>1</v>
      </c>
      <c r="N31">
        <f t="shared" si="4"/>
        <v>0</v>
      </c>
      <c r="O31">
        <f t="shared" si="5"/>
        <v>0</v>
      </c>
      <c r="P31" t="str">
        <f t="shared" si="9"/>
        <v>01</v>
      </c>
      <c r="Q31" t="s">
        <v>378</v>
      </c>
      <c r="R31" t="str">
        <f t="shared" si="6"/>
        <v>0x01,	 // 0x1D | heat | uint8 (1 byte) | datatype: 0 | factor_exp10:  | example: 1D00</v>
      </c>
      <c r="S31" t="str">
        <f t="shared" si="7"/>
        <v>heat</v>
      </c>
      <c r="T31" s="9" t="str">
        <f t="shared" si="8"/>
        <v xml:space="preserve">  "heat": {"measurement_type": 0x1D, "device_class": DEVICE_CLASS_HEAT},</v>
      </c>
      <c r="U31" t="str">
        <f t="shared" si="10"/>
        <v xml:space="preserve">  0x1D: None,</v>
      </c>
    </row>
    <row r="32" spans="1:21" x14ac:dyDescent="0.25">
      <c r="A32">
        <f t="shared" si="0"/>
        <v>30</v>
      </c>
      <c r="B32" t="s">
        <v>103</v>
      </c>
      <c r="C32" t="s">
        <v>104</v>
      </c>
      <c r="D32" t="s">
        <v>68</v>
      </c>
      <c r="F32" s="1">
        <v>10</v>
      </c>
      <c r="G32" s="3" t="s">
        <v>318</v>
      </c>
      <c r="K32" t="b">
        <f t="shared" si="1"/>
        <v>1</v>
      </c>
      <c r="L32" s="4" t="str">
        <f t="shared" si="2"/>
        <v>lightTRUE</v>
      </c>
      <c r="M32">
        <f t="shared" si="3"/>
        <v>1</v>
      </c>
      <c r="N32">
        <f t="shared" si="4"/>
        <v>0</v>
      </c>
      <c r="O32">
        <f t="shared" si="5"/>
        <v>0</v>
      </c>
      <c r="P32" t="str">
        <f t="shared" si="9"/>
        <v>01</v>
      </c>
      <c r="Q32" t="s">
        <v>379</v>
      </c>
      <c r="R32" t="str">
        <f t="shared" si="6"/>
        <v>0x01,	 // 0x1E | light | uint8 (1 byte) | datatype: 0 | factor_exp10:  | example: 10</v>
      </c>
      <c r="S32" t="str">
        <f t="shared" si="7"/>
        <v>light</v>
      </c>
      <c r="T32" s="9" t="str">
        <f t="shared" si="8"/>
        <v xml:space="preserve">  "light": {"measurement_type": 0x1E, "device_class": DEVICE_CLASS_LIGHT},</v>
      </c>
      <c r="U32" t="str">
        <f t="shared" si="10"/>
        <v xml:space="preserve">  0x1E: None,</v>
      </c>
    </row>
    <row r="33" spans="1:21" x14ac:dyDescent="0.25">
      <c r="A33">
        <f t="shared" si="0"/>
        <v>31</v>
      </c>
      <c r="B33" t="s">
        <v>106</v>
      </c>
      <c r="C33" t="s">
        <v>107</v>
      </c>
      <c r="D33" t="s">
        <v>68</v>
      </c>
      <c r="F33" t="s">
        <v>304</v>
      </c>
      <c r="G33" s="3" t="s">
        <v>319</v>
      </c>
      <c r="K33" t="b">
        <f t="shared" si="1"/>
        <v>1</v>
      </c>
      <c r="L33" s="4" t="str">
        <f t="shared" si="2"/>
        <v>lockTRUE</v>
      </c>
      <c r="M33">
        <f t="shared" si="3"/>
        <v>1</v>
      </c>
      <c r="N33">
        <f t="shared" si="4"/>
        <v>0</v>
      </c>
      <c r="O33">
        <f t="shared" si="5"/>
        <v>0</v>
      </c>
      <c r="P33" t="str">
        <f t="shared" si="9"/>
        <v>01</v>
      </c>
      <c r="Q33" t="s">
        <v>380</v>
      </c>
      <c r="R33" t="str">
        <f t="shared" si="6"/>
        <v>0x01,	 // 0x1F | lock | uint8 (1 byte) | datatype: 0 | factor_exp10:  | example: 1F01</v>
      </c>
      <c r="S33" t="str">
        <f t="shared" si="7"/>
        <v>lock</v>
      </c>
      <c r="T33" s="9" t="str">
        <f t="shared" si="8"/>
        <v xml:space="preserve">  "lock": {"measurement_type": 0x1F, "device_class": DEVICE_CLASS_LOCK},</v>
      </c>
      <c r="U33" t="str">
        <f t="shared" si="10"/>
        <v xml:space="preserve">  0x1F: None,</v>
      </c>
    </row>
    <row r="34" spans="1:21" x14ac:dyDescent="0.25">
      <c r="A34">
        <f t="shared" si="0"/>
        <v>32</v>
      </c>
      <c r="B34" t="s">
        <v>110</v>
      </c>
      <c r="C34" t="s">
        <v>62</v>
      </c>
      <c r="D34" t="s">
        <v>68</v>
      </c>
      <c r="F34">
        <v>2001</v>
      </c>
      <c r="G34" s="3" t="s">
        <v>320</v>
      </c>
      <c r="K34" t="b">
        <f t="shared" ref="K34:K65" si="11">IF(ISBLANK(D34),"NA",NOT(ISERR(FIND("True =",G34))))</f>
        <v>1</v>
      </c>
      <c r="L34" s="4" t="str">
        <f t="shared" ref="L34:L65" si="12">C34&amp;K34</f>
        <v>moistureTRUE</v>
      </c>
      <c r="M34">
        <f t="shared" ref="M34:M65" si="13">_xlfn.NUMBERVALUE(IFERROR(MID(D34,FIND("(",D34)+1,1),0))</f>
        <v>1</v>
      </c>
      <c r="N34">
        <f t="shared" ref="N34:N65" si="14">IF(MID(D34,1,4)="sint",1,0)</f>
        <v>0</v>
      </c>
      <c r="O34">
        <f t="shared" ref="O34:O65" si="15">IFERROR(ABS(LOG10(E34)),0)</f>
        <v>0</v>
      </c>
      <c r="P34" t="str">
        <f t="shared" si="9"/>
        <v>01</v>
      </c>
      <c r="Q34" t="s">
        <v>213</v>
      </c>
      <c r="R34" t="str">
        <f t="shared" ref="R34:R65" si="16">"0x"&amp;P34&amp;","&amp;CHAR(9)&amp;" // "&amp;B34&amp;" | "&amp;C34&amp;" | "&amp;D34&amp;" | datatype: "&amp;N34&amp;" | factor_exp10: "&amp;E34&amp;" | example: "&amp;F34</f>
        <v>0x01,	 // 0x20 | moisture | uint8 (1 byte) | datatype: 0 | factor_exp10:  | example: 2001</v>
      </c>
      <c r="S34" t="str">
        <f t="shared" ref="S34:S65" si="17">SUBSTITUTE(SUBSTITUTE(SUBSTITUTE(SUBSTITUTE(C34," ","_"),".","_"),"(",""),")","")</f>
        <v>moisture</v>
      </c>
      <c r="T34" s="9" t="str">
        <f t="shared" si="8"/>
        <v xml:space="preserve">  "moisture": {"measurement_type": 0x20, "device_class": DEVICE_CLASS_MOISTURE},</v>
      </c>
      <c r="U34" t="str">
        <f t="shared" si="10"/>
        <v xml:space="preserve">  0x20: None,</v>
      </c>
    </row>
    <row r="35" spans="1:21" x14ac:dyDescent="0.25">
      <c r="A35">
        <f t="shared" si="0"/>
        <v>33</v>
      </c>
      <c r="B35" t="s">
        <v>112</v>
      </c>
      <c r="C35" t="s">
        <v>113</v>
      </c>
      <c r="D35" t="s">
        <v>68</v>
      </c>
      <c r="F35">
        <v>2100</v>
      </c>
      <c r="G35" s="3" t="s">
        <v>315</v>
      </c>
      <c r="I35" t="s">
        <v>420</v>
      </c>
      <c r="K35" t="b">
        <f t="shared" si="11"/>
        <v>1</v>
      </c>
      <c r="L35" s="4" t="str">
        <f t="shared" si="12"/>
        <v>motionTRUE</v>
      </c>
      <c r="M35">
        <f t="shared" si="13"/>
        <v>1</v>
      </c>
      <c r="N35">
        <f t="shared" si="14"/>
        <v>0</v>
      </c>
      <c r="O35">
        <f t="shared" si="15"/>
        <v>0</v>
      </c>
      <c r="P35" t="str">
        <f t="shared" si="9"/>
        <v>01</v>
      </c>
      <c r="Q35" t="s">
        <v>381</v>
      </c>
      <c r="R35" t="str">
        <f t="shared" si="16"/>
        <v>0x01,	 // 0x21 | motion | uint8 (1 byte) | datatype: 0 | factor_exp10:  | example: 2100</v>
      </c>
      <c r="S35" t="str">
        <f t="shared" si="17"/>
        <v>motion</v>
      </c>
      <c r="T35" s="9" t="str">
        <f t="shared" si="8"/>
        <v xml:space="preserve">  "motion": {"measurement_type": 0x21, "device_class": DEVICE_CLASS_MOTION},</v>
      </c>
      <c r="U35" t="str">
        <f t="shared" si="10"/>
        <v xml:space="preserve">  0x21: "mdi:motion-sensor",</v>
      </c>
    </row>
    <row r="36" spans="1:21" x14ac:dyDescent="0.25">
      <c r="A36">
        <f t="shared" si="0"/>
        <v>34</v>
      </c>
      <c r="B36" t="s">
        <v>115</v>
      </c>
      <c r="C36" t="s">
        <v>116</v>
      </c>
      <c r="D36" t="s">
        <v>68</v>
      </c>
      <c r="F36">
        <v>2201</v>
      </c>
      <c r="G36" s="3" t="s">
        <v>321</v>
      </c>
      <c r="K36" t="b">
        <f t="shared" si="11"/>
        <v>1</v>
      </c>
      <c r="L36" s="4" t="str">
        <f t="shared" si="12"/>
        <v>movingTRUE</v>
      </c>
      <c r="M36">
        <f t="shared" si="13"/>
        <v>1</v>
      </c>
      <c r="N36">
        <f t="shared" si="14"/>
        <v>0</v>
      </c>
      <c r="O36">
        <f t="shared" si="15"/>
        <v>0</v>
      </c>
      <c r="P36" t="str">
        <f t="shared" si="9"/>
        <v>01</v>
      </c>
      <c r="Q36" t="s">
        <v>382</v>
      </c>
      <c r="R36" t="str">
        <f t="shared" si="16"/>
        <v>0x01,	 // 0x22 | moving | uint8 (1 byte) | datatype: 0 | factor_exp10:  | example: 2201</v>
      </c>
      <c r="S36" t="str">
        <f t="shared" si="17"/>
        <v>moving</v>
      </c>
      <c r="T36" s="9" t="str">
        <f t="shared" si="8"/>
        <v xml:space="preserve">  "moving": {"measurement_type": 0x22, "device_class": DEVICE_CLASS_MOVING},</v>
      </c>
      <c r="U36" t="str">
        <f t="shared" si="10"/>
        <v xml:space="preserve">  0x22: None,</v>
      </c>
    </row>
    <row r="37" spans="1:21" x14ac:dyDescent="0.25">
      <c r="A37">
        <f t="shared" si="0"/>
        <v>35</v>
      </c>
      <c r="B37" t="s">
        <v>118</v>
      </c>
      <c r="C37" t="s">
        <v>119</v>
      </c>
      <c r="D37" t="s">
        <v>68</v>
      </c>
      <c r="F37">
        <v>2301</v>
      </c>
      <c r="G37" s="3" t="s">
        <v>315</v>
      </c>
      <c r="K37" t="b">
        <f t="shared" si="11"/>
        <v>1</v>
      </c>
      <c r="L37" s="4" t="str">
        <f t="shared" si="12"/>
        <v>occupancyTRUE</v>
      </c>
      <c r="M37">
        <f t="shared" si="13"/>
        <v>1</v>
      </c>
      <c r="N37">
        <f t="shared" si="14"/>
        <v>0</v>
      </c>
      <c r="O37">
        <f t="shared" si="15"/>
        <v>0</v>
      </c>
      <c r="P37" t="str">
        <f t="shared" si="9"/>
        <v>01</v>
      </c>
      <c r="Q37" t="s">
        <v>383</v>
      </c>
      <c r="R37" t="str">
        <f t="shared" si="16"/>
        <v>0x01,	 // 0x23 | occupancy | uint8 (1 byte) | datatype: 0 | factor_exp10:  | example: 2301</v>
      </c>
      <c r="S37" t="str">
        <f t="shared" si="17"/>
        <v>occupancy</v>
      </c>
      <c r="T37" s="9" t="str">
        <f t="shared" si="8"/>
        <v xml:space="preserve">  "occupancy": {"measurement_type": 0x23, "device_class": DEVICE_CLASS_OCCUPANCY},</v>
      </c>
      <c r="U37" t="str">
        <f t="shared" si="10"/>
        <v xml:space="preserve">  0x23: None,</v>
      </c>
    </row>
    <row r="38" spans="1:21" x14ac:dyDescent="0.25">
      <c r="A38">
        <f t="shared" si="0"/>
        <v>36</v>
      </c>
      <c r="B38" t="s">
        <v>120</v>
      </c>
      <c r="C38" t="s">
        <v>121</v>
      </c>
      <c r="D38" t="s">
        <v>68</v>
      </c>
      <c r="F38">
        <v>2400</v>
      </c>
      <c r="G38" s="3" t="s">
        <v>322</v>
      </c>
      <c r="K38" t="b">
        <f t="shared" si="11"/>
        <v>1</v>
      </c>
      <c r="L38" s="4" t="str">
        <f t="shared" si="12"/>
        <v>plugTRUE</v>
      </c>
      <c r="M38">
        <f t="shared" si="13"/>
        <v>1</v>
      </c>
      <c r="N38">
        <f t="shared" si="14"/>
        <v>0</v>
      </c>
      <c r="O38">
        <f t="shared" si="15"/>
        <v>0</v>
      </c>
      <c r="P38" t="str">
        <f t="shared" si="9"/>
        <v>01</v>
      </c>
      <c r="Q38" t="s">
        <v>384</v>
      </c>
      <c r="R38" t="str">
        <f t="shared" si="16"/>
        <v>0x01,	 // 0x24 | plug | uint8 (1 byte) | datatype: 0 | factor_exp10:  | example: 2400</v>
      </c>
      <c r="S38" t="str">
        <f t="shared" si="17"/>
        <v>plug</v>
      </c>
      <c r="T38" s="9" t="str">
        <f>"  "&amp;IF(OR(K38=TRUE,K38=FALSE),""""&amp;S38&amp;""": {""measurement_type"": "&amp;B38&amp;IF(NOT(ISBLANK(Q19)),", ""device_class"": "&amp;Q19,"")&amp;IF(K38=FALSE,", ""accuracy_decimals"": "&amp;O38&amp;", ""unit_of_measurement"": """&amp;H38&amp;"""","")&amp;"},","# "&amp;B38)</f>
        <v xml:space="preserve">  "plug": {"measurement_type": 0x24, "device_class": DEVICE_CLASS_OPENING},</v>
      </c>
      <c r="U38" t="str">
        <f t="shared" si="10"/>
        <v xml:space="preserve">  0x24: None,</v>
      </c>
    </row>
    <row r="39" spans="1:21" x14ac:dyDescent="0.25">
      <c r="A39">
        <f t="shared" si="0"/>
        <v>37</v>
      </c>
      <c r="B39" t="s">
        <v>123</v>
      </c>
      <c r="C39" t="s">
        <v>124</v>
      </c>
      <c r="D39" t="s">
        <v>68</v>
      </c>
      <c r="F39">
        <v>2500</v>
      </c>
      <c r="G39" s="3" t="s">
        <v>323</v>
      </c>
      <c r="K39" t="b">
        <f t="shared" si="11"/>
        <v>1</v>
      </c>
      <c r="L39" s="4" t="str">
        <f t="shared" si="12"/>
        <v>presenceTRUE</v>
      </c>
      <c r="M39">
        <f t="shared" si="13"/>
        <v>1</v>
      </c>
      <c r="N39">
        <f t="shared" si="14"/>
        <v>0</v>
      </c>
      <c r="O39">
        <f t="shared" si="15"/>
        <v>0</v>
      </c>
      <c r="P39" t="str">
        <f t="shared" si="9"/>
        <v>01</v>
      </c>
      <c r="Q39" t="s">
        <v>385</v>
      </c>
      <c r="R39" t="str">
        <f t="shared" si="16"/>
        <v>0x01,	 // 0x25 | presence | uint8 (1 byte) | datatype: 0 | factor_exp10:  | example: 2500</v>
      </c>
      <c r="S39" t="str">
        <f t="shared" si="17"/>
        <v>presence</v>
      </c>
      <c r="T39" s="9" t="str">
        <f t="shared" ref="T39:T47" si="18">"  "&amp;IF(OR(K39=TRUE,K39=FALSE),""""&amp;S39&amp;""": {""measurement_type"": "&amp;B39&amp;IF(NOT(ISBLANK(Q38)),", ""device_class"": "&amp;Q38,"")&amp;IF(K39=FALSE,", ""accuracy_decimals"": "&amp;O39&amp;", ""unit_of_measurement"": """&amp;H39&amp;"""","")&amp;"},","# "&amp;B39)</f>
        <v xml:space="preserve">  "presence": {"measurement_type": 0x25, "device_class": DEVICE_CLASS_PLUG},</v>
      </c>
      <c r="U39" t="str">
        <f t="shared" si="10"/>
        <v xml:space="preserve">  0x25: None,</v>
      </c>
    </row>
    <row r="40" spans="1:21" x14ac:dyDescent="0.25">
      <c r="A40">
        <f t="shared" si="0"/>
        <v>38</v>
      </c>
      <c r="B40" t="s">
        <v>126</v>
      </c>
      <c r="C40" t="s">
        <v>127</v>
      </c>
      <c r="D40" t="s">
        <v>68</v>
      </c>
      <c r="F40">
        <v>2601</v>
      </c>
      <c r="G40" s="3" t="s">
        <v>324</v>
      </c>
      <c r="K40" t="b">
        <f t="shared" si="11"/>
        <v>1</v>
      </c>
      <c r="L40" s="4" t="str">
        <f t="shared" si="12"/>
        <v>problemTRUE</v>
      </c>
      <c r="M40">
        <f t="shared" si="13"/>
        <v>1</v>
      </c>
      <c r="N40">
        <f t="shared" si="14"/>
        <v>0</v>
      </c>
      <c r="O40">
        <f t="shared" si="15"/>
        <v>0</v>
      </c>
      <c r="P40" t="str">
        <f t="shared" si="9"/>
        <v>01</v>
      </c>
      <c r="Q40" t="s">
        <v>386</v>
      </c>
      <c r="R40" t="str">
        <f t="shared" si="16"/>
        <v>0x01,	 // 0x26 | problem | uint8 (1 byte) | datatype: 0 | factor_exp10:  | example: 2601</v>
      </c>
      <c r="S40" t="str">
        <f t="shared" si="17"/>
        <v>problem</v>
      </c>
      <c r="T40" s="9" t="str">
        <f t="shared" si="18"/>
        <v xml:space="preserve">  "problem": {"measurement_type": 0x26, "device_class": DEVICE_CLASS_PRESENCE},</v>
      </c>
      <c r="U40" t="str">
        <f t="shared" si="10"/>
        <v xml:space="preserve">  0x26: None,</v>
      </c>
    </row>
    <row r="41" spans="1:21" x14ac:dyDescent="0.25">
      <c r="A41">
        <f t="shared" si="0"/>
        <v>39</v>
      </c>
      <c r="B41" t="s">
        <v>129</v>
      </c>
      <c r="C41" t="s">
        <v>130</v>
      </c>
      <c r="D41" t="s">
        <v>68</v>
      </c>
      <c r="F41">
        <v>2701</v>
      </c>
      <c r="G41" s="3" t="s">
        <v>325</v>
      </c>
      <c r="K41" t="b">
        <f t="shared" si="11"/>
        <v>1</v>
      </c>
      <c r="L41" s="4" t="str">
        <f t="shared" si="12"/>
        <v>runningTRUE</v>
      </c>
      <c r="M41">
        <f t="shared" si="13"/>
        <v>1</v>
      </c>
      <c r="N41">
        <f t="shared" si="14"/>
        <v>0</v>
      </c>
      <c r="O41">
        <f t="shared" si="15"/>
        <v>0</v>
      </c>
      <c r="P41" t="str">
        <f t="shared" si="9"/>
        <v>01</v>
      </c>
      <c r="Q41" t="s">
        <v>387</v>
      </c>
      <c r="R41" t="str">
        <f t="shared" si="16"/>
        <v>0x01,	 // 0x27 | running | uint8 (1 byte) | datatype: 0 | factor_exp10:  | example: 2701</v>
      </c>
      <c r="S41" t="str">
        <f t="shared" si="17"/>
        <v>running</v>
      </c>
      <c r="T41" s="9" t="str">
        <f t="shared" si="18"/>
        <v xml:space="preserve">  "running": {"measurement_type": 0x27, "device_class": DEVICE_CLASS_PROBLEM},</v>
      </c>
      <c r="U41" t="str">
        <f t="shared" si="10"/>
        <v xml:space="preserve">  0x27: None,</v>
      </c>
    </row>
    <row r="42" spans="1:21" x14ac:dyDescent="0.25">
      <c r="A42">
        <f t="shared" si="0"/>
        <v>40</v>
      </c>
      <c r="B42" t="s">
        <v>132</v>
      </c>
      <c r="C42" t="s">
        <v>133</v>
      </c>
      <c r="D42" t="s">
        <v>68</v>
      </c>
      <c r="F42">
        <v>2800</v>
      </c>
      <c r="G42" s="3" t="s">
        <v>326</v>
      </c>
      <c r="K42" t="b">
        <f t="shared" si="11"/>
        <v>1</v>
      </c>
      <c r="L42" s="4" t="str">
        <f t="shared" si="12"/>
        <v>safetyTRUE</v>
      </c>
      <c r="M42">
        <f t="shared" si="13"/>
        <v>1</v>
      </c>
      <c r="N42">
        <f t="shared" si="14"/>
        <v>0</v>
      </c>
      <c r="O42">
        <f t="shared" si="15"/>
        <v>0</v>
      </c>
      <c r="P42" t="str">
        <f t="shared" si="9"/>
        <v>01</v>
      </c>
      <c r="Q42" t="s">
        <v>388</v>
      </c>
      <c r="R42" t="str">
        <f t="shared" si="16"/>
        <v>0x01,	 // 0x28 | safety | uint8 (1 byte) | datatype: 0 | factor_exp10:  | example: 2800</v>
      </c>
      <c r="S42" t="str">
        <f t="shared" si="17"/>
        <v>safety</v>
      </c>
      <c r="T42" s="9" t="str">
        <f t="shared" si="18"/>
        <v xml:space="preserve">  "safety": {"measurement_type": 0x28, "device_class": DEVICE_CLASS_RUNNING},</v>
      </c>
      <c r="U42" t="str">
        <f t="shared" si="10"/>
        <v xml:space="preserve">  0x28: None,</v>
      </c>
    </row>
    <row r="43" spans="1:21" x14ac:dyDescent="0.25">
      <c r="A43">
        <f t="shared" si="0"/>
        <v>41</v>
      </c>
      <c r="B43" t="s">
        <v>135</v>
      </c>
      <c r="C43" t="s">
        <v>136</v>
      </c>
      <c r="D43" t="s">
        <v>68</v>
      </c>
      <c r="F43">
        <v>2901</v>
      </c>
      <c r="G43" s="3" t="s">
        <v>315</v>
      </c>
      <c r="K43" t="b">
        <f t="shared" si="11"/>
        <v>1</v>
      </c>
      <c r="L43" s="4" t="str">
        <f t="shared" si="12"/>
        <v>smokeTRUE</v>
      </c>
      <c r="M43">
        <f t="shared" si="13"/>
        <v>1</v>
      </c>
      <c r="N43">
        <f t="shared" si="14"/>
        <v>0</v>
      </c>
      <c r="O43">
        <f t="shared" si="15"/>
        <v>0</v>
      </c>
      <c r="P43" t="str">
        <f t="shared" si="9"/>
        <v>01</v>
      </c>
      <c r="Q43" t="s">
        <v>389</v>
      </c>
      <c r="R43" t="str">
        <f t="shared" si="16"/>
        <v>0x01,	 // 0x29 | smoke | uint8 (1 byte) | datatype: 0 | factor_exp10:  | example: 2901</v>
      </c>
      <c r="S43" t="str">
        <f t="shared" si="17"/>
        <v>smoke</v>
      </c>
      <c r="T43" s="9" t="str">
        <f t="shared" si="18"/>
        <v xml:space="preserve">  "smoke": {"measurement_type": 0x29, "device_class": DEVICE_CLASS_SAFETY},</v>
      </c>
      <c r="U43" t="str">
        <f t="shared" si="10"/>
        <v xml:space="preserve">  0x29: None,</v>
      </c>
    </row>
    <row r="44" spans="1:21" x14ac:dyDescent="0.25">
      <c r="A44">
        <f t="shared" si="0"/>
        <v>42</v>
      </c>
      <c r="B44" t="s">
        <v>137</v>
      </c>
      <c r="C44" t="s">
        <v>138</v>
      </c>
      <c r="D44" t="s">
        <v>68</v>
      </c>
      <c r="F44" t="s">
        <v>305</v>
      </c>
      <c r="G44" s="3" t="s">
        <v>315</v>
      </c>
      <c r="K44" t="b">
        <f t="shared" si="11"/>
        <v>1</v>
      </c>
      <c r="L44" s="4" t="str">
        <f t="shared" si="12"/>
        <v>soundTRUE</v>
      </c>
      <c r="M44">
        <f t="shared" si="13"/>
        <v>1</v>
      </c>
      <c r="N44">
        <f t="shared" si="14"/>
        <v>0</v>
      </c>
      <c r="O44">
        <f t="shared" si="15"/>
        <v>0</v>
      </c>
      <c r="P44" t="str">
        <f t="shared" si="9"/>
        <v>01</v>
      </c>
      <c r="Q44" t="s">
        <v>390</v>
      </c>
      <c r="R44" t="str">
        <f t="shared" si="16"/>
        <v>0x01,	 // 0x2A | sound | uint8 (1 byte) | datatype: 0 | factor_exp10:  | example: 2A00</v>
      </c>
      <c r="S44" t="str">
        <f t="shared" si="17"/>
        <v>sound</v>
      </c>
      <c r="T44" s="9" t="str">
        <f t="shared" si="18"/>
        <v xml:space="preserve">  "sound": {"measurement_type": 0x2A, "device_class": DEVICE_CLASS_SMOKE},</v>
      </c>
      <c r="U44" t="str">
        <f t="shared" si="10"/>
        <v xml:space="preserve">  0x2A: None,</v>
      </c>
    </row>
    <row r="45" spans="1:21" x14ac:dyDescent="0.25">
      <c r="A45">
        <f t="shared" si="0"/>
        <v>43</v>
      </c>
      <c r="B45" t="s">
        <v>140</v>
      </c>
      <c r="C45" t="s">
        <v>141</v>
      </c>
      <c r="D45" t="s">
        <v>68</v>
      </c>
      <c r="F45" t="s">
        <v>306</v>
      </c>
      <c r="G45" s="3" t="s">
        <v>316</v>
      </c>
      <c r="K45" t="b">
        <f t="shared" si="11"/>
        <v>1</v>
      </c>
      <c r="L45" s="4" t="str">
        <f t="shared" si="12"/>
        <v>tamperTRUE</v>
      </c>
      <c r="M45">
        <f t="shared" si="13"/>
        <v>1</v>
      </c>
      <c r="N45">
        <f t="shared" si="14"/>
        <v>0</v>
      </c>
      <c r="O45">
        <f t="shared" si="15"/>
        <v>0</v>
      </c>
      <c r="P45" t="str">
        <f t="shared" si="9"/>
        <v>01</v>
      </c>
      <c r="Q45" t="s">
        <v>391</v>
      </c>
      <c r="R45" t="str">
        <f t="shared" si="16"/>
        <v>0x01,	 // 0x2B | tamper | uint8 (1 byte) | datatype: 0 | factor_exp10:  | example: 2B00</v>
      </c>
      <c r="S45" t="str">
        <f t="shared" si="17"/>
        <v>tamper</v>
      </c>
      <c r="T45" s="9" t="str">
        <f t="shared" si="18"/>
        <v xml:space="preserve">  "tamper": {"measurement_type": 0x2B, "device_class": DEVICE_CLASS_SOUND},</v>
      </c>
      <c r="U45" t="str">
        <f t="shared" si="10"/>
        <v xml:space="preserve">  0x2B: None,</v>
      </c>
    </row>
    <row r="46" spans="1:21" x14ac:dyDescent="0.25">
      <c r="A46">
        <f t="shared" si="0"/>
        <v>44</v>
      </c>
      <c r="B46" t="s">
        <v>144</v>
      </c>
      <c r="C46" t="s">
        <v>145</v>
      </c>
      <c r="D46" t="s">
        <v>68</v>
      </c>
      <c r="F46" t="s">
        <v>307</v>
      </c>
      <c r="G46" s="3" t="s">
        <v>315</v>
      </c>
      <c r="K46" t="b">
        <f t="shared" si="11"/>
        <v>1</v>
      </c>
      <c r="L46" s="4" t="str">
        <f t="shared" si="12"/>
        <v>vibrationTRUE</v>
      </c>
      <c r="M46">
        <f t="shared" si="13"/>
        <v>1</v>
      </c>
      <c r="N46">
        <f t="shared" si="14"/>
        <v>0</v>
      </c>
      <c r="O46">
        <f t="shared" si="15"/>
        <v>0</v>
      </c>
      <c r="P46" t="str">
        <f t="shared" si="9"/>
        <v>01</v>
      </c>
      <c r="Q46" t="s">
        <v>392</v>
      </c>
      <c r="R46" t="str">
        <f t="shared" si="16"/>
        <v>0x01,	 // 0x2C | vibration | uint8 (1 byte) | datatype: 0 | factor_exp10:  | example: 2C01</v>
      </c>
      <c r="S46" t="str">
        <f t="shared" si="17"/>
        <v>vibration</v>
      </c>
      <c r="T46" s="9" t="str">
        <f t="shared" si="18"/>
        <v xml:space="preserve">  "vibration": {"measurement_type": 0x2C, "device_class": DEVICE_CLASS_TAMPER},</v>
      </c>
      <c r="U46" t="str">
        <f t="shared" si="10"/>
        <v xml:space="preserve">  0x2C: None,</v>
      </c>
    </row>
    <row r="47" spans="1:21" x14ac:dyDescent="0.25">
      <c r="A47">
        <f t="shared" si="0"/>
        <v>45</v>
      </c>
      <c r="B47" t="s">
        <v>147</v>
      </c>
      <c r="C47" t="s">
        <v>148</v>
      </c>
      <c r="D47" t="s">
        <v>68</v>
      </c>
      <c r="F47" t="s">
        <v>308</v>
      </c>
      <c r="G47" s="3" t="s">
        <v>314</v>
      </c>
      <c r="K47" t="b">
        <f t="shared" si="11"/>
        <v>1</v>
      </c>
      <c r="L47" s="4" t="str">
        <f t="shared" si="12"/>
        <v>windowTRUE</v>
      </c>
      <c r="M47">
        <f t="shared" si="13"/>
        <v>1</v>
      </c>
      <c r="N47">
        <f t="shared" si="14"/>
        <v>0</v>
      </c>
      <c r="O47">
        <f t="shared" si="15"/>
        <v>0</v>
      </c>
      <c r="P47" t="str">
        <f t="shared" si="9"/>
        <v>01</v>
      </c>
      <c r="Q47" t="s">
        <v>393</v>
      </c>
      <c r="R47" t="str">
        <f t="shared" si="16"/>
        <v>0x01,	 // 0x2D | window | uint8 (1 byte) | datatype: 0 | factor_exp10:  | example: 2D01</v>
      </c>
      <c r="S47" t="str">
        <f t="shared" si="17"/>
        <v>window</v>
      </c>
      <c r="T47" s="9" t="str">
        <f t="shared" si="18"/>
        <v xml:space="preserve">  "window": {"measurement_type": 0x2D, "device_class": DEVICE_CLASS_VIBRATION},</v>
      </c>
      <c r="U47" t="str">
        <f t="shared" si="10"/>
        <v xml:space="preserve">  0x2D: None,</v>
      </c>
    </row>
    <row r="48" spans="1:21" x14ac:dyDescent="0.25">
      <c r="A48">
        <f t="shared" si="0"/>
        <v>46</v>
      </c>
      <c r="B48" t="s">
        <v>16</v>
      </c>
      <c r="C48" t="s">
        <v>362</v>
      </c>
      <c r="D48" t="s">
        <v>68</v>
      </c>
      <c r="E48">
        <v>1</v>
      </c>
      <c r="F48" s="3" t="s">
        <v>293</v>
      </c>
      <c r="G48">
        <v>35</v>
      </c>
      <c r="H48" t="s">
        <v>8</v>
      </c>
      <c r="I48" t="s">
        <v>414</v>
      </c>
      <c r="K48" t="b">
        <f t="shared" si="11"/>
        <v>0</v>
      </c>
      <c r="L48" s="4" t="str">
        <f t="shared" si="12"/>
        <v>humidity coarseFALSE</v>
      </c>
      <c r="M48">
        <f t="shared" si="13"/>
        <v>1</v>
      </c>
      <c r="N48">
        <f t="shared" si="14"/>
        <v>0</v>
      </c>
      <c r="O48">
        <f t="shared" si="15"/>
        <v>0</v>
      </c>
      <c r="P48" t="str">
        <f t="shared" si="9"/>
        <v>01</v>
      </c>
      <c r="R48" t="str">
        <f t="shared" si="16"/>
        <v>0x01,	 // 0x2E | humidity coarse | uint8 (1 byte) | datatype: 0 | factor_exp10: 1 | example: 2E23</v>
      </c>
      <c r="S48" t="str">
        <f t="shared" si="17"/>
        <v>humidity_coarse</v>
      </c>
      <c r="T48" s="9" t="str">
        <f t="shared" ref="T48:T84" si="19">"  "&amp;IF(OR(K48=TRUE,K48=FALSE),""""&amp;S48&amp;""": {""measurement_type"": "&amp;B48&amp;IF(NOT(ISBLANK(Q48)),", ""device_class"": "&amp;Q48,"")&amp;IF(K48=FALSE,", ""accuracy_decimals"": "&amp;O48&amp;", ""unit_of_measurement"": """&amp;H48&amp;"""","")&amp;"},","# "&amp;B48)</f>
        <v xml:space="preserve">  "humidity_coarse": {"measurement_type": 0x2E, "accuracy_decimals": 0, "unit_of_measurement": "%"},</v>
      </c>
      <c r="U48" t="str">
        <f t="shared" si="10"/>
        <v xml:space="preserve">  0x2E: "mdi:percent",</v>
      </c>
    </row>
    <row r="49" spans="1:21" x14ac:dyDescent="0.25">
      <c r="A49">
        <f t="shared" si="0"/>
        <v>47</v>
      </c>
      <c r="B49" t="s">
        <v>64</v>
      </c>
      <c r="C49" t="s">
        <v>363</v>
      </c>
      <c r="D49" t="s">
        <v>68</v>
      </c>
      <c r="E49">
        <v>1</v>
      </c>
      <c r="F49" s="3" t="s">
        <v>254</v>
      </c>
      <c r="G49">
        <v>35</v>
      </c>
      <c r="H49" t="s">
        <v>8</v>
      </c>
      <c r="I49" t="s">
        <v>414</v>
      </c>
      <c r="K49" t="b">
        <f t="shared" si="11"/>
        <v>0</v>
      </c>
      <c r="L49" s="4" t="str">
        <f t="shared" si="12"/>
        <v>moisture coarseFALSE</v>
      </c>
      <c r="M49">
        <f t="shared" si="13"/>
        <v>1</v>
      </c>
      <c r="N49">
        <f t="shared" si="14"/>
        <v>0</v>
      </c>
      <c r="O49">
        <f t="shared" si="15"/>
        <v>0</v>
      </c>
      <c r="P49" t="str">
        <f t="shared" si="9"/>
        <v>01</v>
      </c>
      <c r="R49" t="str">
        <f t="shared" si="16"/>
        <v>0x01,	 // 0x2F | moisture coarse | uint8 (1 byte) | datatype: 0 | factor_exp10: 1 | example: 2F23</v>
      </c>
      <c r="S49" t="str">
        <f t="shared" si="17"/>
        <v>moisture_coarse</v>
      </c>
      <c r="T49" s="9" t="str">
        <f t="shared" si="19"/>
        <v xml:space="preserve">  "moisture_coarse": {"measurement_type": 0x2F, "accuracy_decimals": 0, "unit_of_measurement": "%"},</v>
      </c>
      <c r="U49" t="str">
        <f t="shared" si="10"/>
        <v xml:space="preserve">  0x2F: "mdi:percent",</v>
      </c>
    </row>
    <row r="50" spans="1:21" x14ac:dyDescent="0.25">
      <c r="A50">
        <f t="shared" si="0"/>
        <v>48</v>
      </c>
      <c r="B50" t="s">
        <v>339</v>
      </c>
      <c r="C50" t="s">
        <v>350</v>
      </c>
      <c r="K50" t="str">
        <f t="shared" si="11"/>
        <v>NA</v>
      </c>
      <c r="L50" s="4" t="str">
        <f t="shared" si="12"/>
        <v>NANA</v>
      </c>
      <c r="M50">
        <f t="shared" si="13"/>
        <v>0</v>
      </c>
      <c r="N50">
        <f t="shared" si="14"/>
        <v>0</v>
      </c>
      <c r="O50">
        <f t="shared" si="15"/>
        <v>0</v>
      </c>
      <c r="P50" t="str">
        <f t="shared" si="9"/>
        <v>00</v>
      </c>
      <c r="R50" t="str">
        <f t="shared" si="16"/>
        <v xml:space="preserve">0x00,	 // 0x30 | NA |  | datatype: 0 | factor_exp10:  | example: </v>
      </c>
      <c r="S50" t="str">
        <f t="shared" si="17"/>
        <v>NA</v>
      </c>
      <c r="T50" s="9" t="str">
        <f t="shared" si="19"/>
        <v xml:space="preserve">  # 0x30</v>
      </c>
      <c r="U50" t="str">
        <f t="shared" si="10"/>
        <v xml:space="preserve">  0x30: None,</v>
      </c>
    </row>
    <row r="51" spans="1:21" x14ac:dyDescent="0.25">
      <c r="A51">
        <f t="shared" si="0"/>
        <v>49</v>
      </c>
      <c r="B51" t="s">
        <v>340</v>
      </c>
      <c r="C51" t="s">
        <v>350</v>
      </c>
      <c r="K51" t="str">
        <f t="shared" si="11"/>
        <v>NA</v>
      </c>
      <c r="L51" s="4" t="str">
        <f t="shared" si="12"/>
        <v>NANA</v>
      </c>
      <c r="M51">
        <f t="shared" si="13"/>
        <v>0</v>
      </c>
      <c r="N51">
        <f t="shared" si="14"/>
        <v>0</v>
      </c>
      <c r="O51">
        <f t="shared" si="15"/>
        <v>0</v>
      </c>
      <c r="P51" t="str">
        <f t="shared" si="9"/>
        <v>00</v>
      </c>
      <c r="R51" t="str">
        <f t="shared" si="16"/>
        <v xml:space="preserve">0x00,	 // 0x31 | NA |  | datatype: 0 | factor_exp10:  | example: </v>
      </c>
      <c r="S51" t="str">
        <f t="shared" si="17"/>
        <v>NA</v>
      </c>
      <c r="T51" s="9" t="str">
        <f t="shared" si="19"/>
        <v xml:space="preserve">  # 0x31</v>
      </c>
      <c r="U51" t="str">
        <f t="shared" si="10"/>
        <v xml:space="preserve">  0x31: None,</v>
      </c>
    </row>
    <row r="52" spans="1:21" x14ac:dyDescent="0.25">
      <c r="A52">
        <f t="shared" si="0"/>
        <v>50</v>
      </c>
      <c r="B52" t="s">
        <v>341</v>
      </c>
      <c r="C52" t="s">
        <v>350</v>
      </c>
      <c r="K52" t="str">
        <f t="shared" si="11"/>
        <v>NA</v>
      </c>
      <c r="L52" s="4" t="str">
        <f t="shared" si="12"/>
        <v>NANA</v>
      </c>
      <c r="M52">
        <f t="shared" si="13"/>
        <v>0</v>
      </c>
      <c r="N52">
        <f t="shared" si="14"/>
        <v>0</v>
      </c>
      <c r="O52">
        <f t="shared" si="15"/>
        <v>0</v>
      </c>
      <c r="P52" t="str">
        <f t="shared" si="9"/>
        <v>00</v>
      </c>
      <c r="R52" t="str">
        <f t="shared" si="16"/>
        <v xml:space="preserve">0x00,	 // 0x32 | NA |  | datatype: 0 | factor_exp10:  | example: </v>
      </c>
      <c r="S52" t="str">
        <f t="shared" si="17"/>
        <v>NA</v>
      </c>
      <c r="T52" s="9" t="str">
        <f t="shared" si="19"/>
        <v xml:space="preserve">  # 0x32</v>
      </c>
      <c r="U52" t="str">
        <f t="shared" si="10"/>
        <v xml:space="preserve">  0x32: None,</v>
      </c>
    </row>
    <row r="53" spans="1:21" x14ac:dyDescent="0.25">
      <c r="A53">
        <f t="shared" si="0"/>
        <v>51</v>
      </c>
      <c r="B53" t="s">
        <v>342</v>
      </c>
      <c r="C53" t="s">
        <v>350</v>
      </c>
      <c r="K53" t="str">
        <f t="shared" si="11"/>
        <v>NA</v>
      </c>
      <c r="L53" s="4" t="str">
        <f t="shared" si="12"/>
        <v>NANA</v>
      </c>
      <c r="M53">
        <f t="shared" si="13"/>
        <v>0</v>
      </c>
      <c r="N53">
        <f t="shared" si="14"/>
        <v>0</v>
      </c>
      <c r="O53">
        <f t="shared" si="15"/>
        <v>0</v>
      </c>
      <c r="P53" t="str">
        <f t="shared" si="9"/>
        <v>00</v>
      </c>
      <c r="R53" t="str">
        <f t="shared" si="16"/>
        <v xml:space="preserve">0x00,	 // 0x33 | NA |  | datatype: 0 | factor_exp10:  | example: </v>
      </c>
      <c r="S53" t="str">
        <f t="shared" si="17"/>
        <v>NA</v>
      </c>
      <c r="T53" s="9" t="str">
        <f t="shared" si="19"/>
        <v xml:space="preserve">  # 0x33</v>
      </c>
      <c r="U53" t="str">
        <f t="shared" si="10"/>
        <v xml:space="preserve">  0x33: None,</v>
      </c>
    </row>
    <row r="54" spans="1:21" x14ac:dyDescent="0.25">
      <c r="A54">
        <f t="shared" si="0"/>
        <v>52</v>
      </c>
      <c r="B54" t="s">
        <v>343</v>
      </c>
      <c r="C54" t="s">
        <v>350</v>
      </c>
      <c r="K54" t="str">
        <f t="shared" si="11"/>
        <v>NA</v>
      </c>
      <c r="L54" s="4" t="str">
        <f t="shared" si="12"/>
        <v>NANA</v>
      </c>
      <c r="M54">
        <f t="shared" si="13"/>
        <v>0</v>
      </c>
      <c r="N54">
        <f t="shared" si="14"/>
        <v>0</v>
      </c>
      <c r="O54">
        <f t="shared" si="15"/>
        <v>0</v>
      </c>
      <c r="P54" t="str">
        <f t="shared" si="9"/>
        <v>00</v>
      </c>
      <c r="R54" t="str">
        <f t="shared" si="16"/>
        <v xml:space="preserve">0x00,	 // 0x34 | NA |  | datatype: 0 | factor_exp10:  | example: </v>
      </c>
      <c r="S54" t="str">
        <f t="shared" si="17"/>
        <v>NA</v>
      </c>
      <c r="T54" s="9" t="str">
        <f t="shared" si="19"/>
        <v xml:space="preserve">  # 0x34</v>
      </c>
      <c r="U54" t="str">
        <f t="shared" si="10"/>
        <v xml:space="preserve">  0x34: None,</v>
      </c>
    </row>
    <row r="55" spans="1:21" x14ac:dyDescent="0.25">
      <c r="A55">
        <f t="shared" si="0"/>
        <v>53</v>
      </c>
      <c r="B55" t="s">
        <v>344</v>
      </c>
      <c r="C55" t="s">
        <v>350</v>
      </c>
      <c r="K55" t="str">
        <f t="shared" si="11"/>
        <v>NA</v>
      </c>
      <c r="L55" s="4" t="str">
        <f t="shared" si="12"/>
        <v>NANA</v>
      </c>
      <c r="M55">
        <f t="shared" si="13"/>
        <v>0</v>
      </c>
      <c r="N55">
        <f t="shared" si="14"/>
        <v>0</v>
      </c>
      <c r="O55">
        <f t="shared" si="15"/>
        <v>0</v>
      </c>
      <c r="P55" t="str">
        <f t="shared" si="9"/>
        <v>00</v>
      </c>
      <c r="R55" t="str">
        <f t="shared" si="16"/>
        <v xml:space="preserve">0x00,	 // 0x35 | NA |  | datatype: 0 | factor_exp10:  | example: </v>
      </c>
      <c r="S55" t="str">
        <f t="shared" si="17"/>
        <v>NA</v>
      </c>
      <c r="T55" s="9" t="str">
        <f t="shared" si="19"/>
        <v xml:space="preserve">  # 0x35</v>
      </c>
      <c r="U55" t="str">
        <f t="shared" si="10"/>
        <v xml:space="preserve">  0x35: None,</v>
      </c>
    </row>
    <row r="56" spans="1:21" x14ac:dyDescent="0.25">
      <c r="A56">
        <f t="shared" si="0"/>
        <v>54</v>
      </c>
      <c r="B56" t="s">
        <v>345</v>
      </c>
      <c r="C56" t="s">
        <v>350</v>
      </c>
      <c r="K56" t="str">
        <f t="shared" si="11"/>
        <v>NA</v>
      </c>
      <c r="L56" s="4" t="str">
        <f t="shared" si="12"/>
        <v>NANA</v>
      </c>
      <c r="M56">
        <f t="shared" si="13"/>
        <v>0</v>
      </c>
      <c r="N56">
        <f t="shared" si="14"/>
        <v>0</v>
      </c>
      <c r="O56">
        <f t="shared" si="15"/>
        <v>0</v>
      </c>
      <c r="P56" t="str">
        <f t="shared" si="9"/>
        <v>00</v>
      </c>
      <c r="R56" t="str">
        <f t="shared" si="16"/>
        <v xml:space="preserve">0x00,	 // 0x36 | NA |  | datatype: 0 | factor_exp10:  | example: </v>
      </c>
      <c r="S56" t="str">
        <f t="shared" si="17"/>
        <v>NA</v>
      </c>
      <c r="T56" s="9" t="str">
        <f t="shared" si="19"/>
        <v xml:space="preserve">  # 0x36</v>
      </c>
      <c r="U56" t="str">
        <f t="shared" si="10"/>
        <v xml:space="preserve">  0x36: None,</v>
      </c>
    </row>
    <row r="57" spans="1:21" x14ac:dyDescent="0.25">
      <c r="A57">
        <f t="shared" si="0"/>
        <v>55</v>
      </c>
      <c r="B57" t="s">
        <v>346</v>
      </c>
      <c r="C57" t="s">
        <v>350</v>
      </c>
      <c r="K57" t="str">
        <f t="shared" si="11"/>
        <v>NA</v>
      </c>
      <c r="L57" s="4" t="str">
        <f t="shared" si="12"/>
        <v>NANA</v>
      </c>
      <c r="M57">
        <f t="shared" si="13"/>
        <v>0</v>
      </c>
      <c r="N57">
        <f t="shared" si="14"/>
        <v>0</v>
      </c>
      <c r="O57">
        <f t="shared" si="15"/>
        <v>0</v>
      </c>
      <c r="P57" t="str">
        <f t="shared" si="9"/>
        <v>00</v>
      </c>
      <c r="R57" t="str">
        <f t="shared" si="16"/>
        <v xml:space="preserve">0x00,	 // 0x37 | NA |  | datatype: 0 | factor_exp10:  | example: </v>
      </c>
      <c r="S57" t="str">
        <f t="shared" si="17"/>
        <v>NA</v>
      </c>
      <c r="T57" s="9" t="str">
        <f t="shared" si="19"/>
        <v xml:space="preserve">  # 0x37</v>
      </c>
      <c r="U57" t="str">
        <f t="shared" si="10"/>
        <v xml:space="preserve">  0x37: None,</v>
      </c>
    </row>
    <row r="58" spans="1:21" x14ac:dyDescent="0.25">
      <c r="A58">
        <f t="shared" si="0"/>
        <v>56</v>
      </c>
      <c r="B58" t="s">
        <v>347</v>
      </c>
      <c r="C58" t="s">
        <v>350</v>
      </c>
      <c r="K58" t="str">
        <f t="shared" si="11"/>
        <v>NA</v>
      </c>
      <c r="L58" s="4" t="str">
        <f t="shared" si="12"/>
        <v>NANA</v>
      </c>
      <c r="M58">
        <f t="shared" si="13"/>
        <v>0</v>
      </c>
      <c r="N58">
        <f t="shared" si="14"/>
        <v>0</v>
      </c>
      <c r="O58">
        <f t="shared" si="15"/>
        <v>0</v>
      </c>
      <c r="P58" t="str">
        <f t="shared" si="9"/>
        <v>00</v>
      </c>
      <c r="R58" t="str">
        <f t="shared" si="16"/>
        <v xml:space="preserve">0x00,	 // 0x38 | NA |  | datatype: 0 | factor_exp10:  | example: </v>
      </c>
      <c r="S58" t="str">
        <f t="shared" si="17"/>
        <v>NA</v>
      </c>
      <c r="T58" s="9" t="str">
        <f t="shared" si="19"/>
        <v xml:space="preserve">  # 0x38</v>
      </c>
      <c r="U58" t="str">
        <f t="shared" si="10"/>
        <v xml:space="preserve">  0x38: None,</v>
      </c>
    </row>
    <row r="59" spans="1:21" x14ac:dyDescent="0.25">
      <c r="A59">
        <f t="shared" si="0"/>
        <v>57</v>
      </c>
      <c r="B59" t="s">
        <v>348</v>
      </c>
      <c r="C59" t="s">
        <v>350</v>
      </c>
      <c r="K59" t="str">
        <f t="shared" si="11"/>
        <v>NA</v>
      </c>
      <c r="L59" s="4" t="str">
        <f t="shared" si="12"/>
        <v>NANA</v>
      </c>
      <c r="M59">
        <f t="shared" si="13"/>
        <v>0</v>
      </c>
      <c r="N59">
        <f t="shared" si="14"/>
        <v>0</v>
      </c>
      <c r="O59">
        <f t="shared" si="15"/>
        <v>0</v>
      </c>
      <c r="P59" t="str">
        <f t="shared" si="9"/>
        <v>00</v>
      </c>
      <c r="R59" t="str">
        <f t="shared" si="16"/>
        <v xml:space="preserve">0x00,	 // 0x39 | NA |  | datatype: 0 | factor_exp10:  | example: </v>
      </c>
      <c r="S59" t="str">
        <f t="shared" si="17"/>
        <v>NA</v>
      </c>
      <c r="T59" s="9" t="str">
        <f t="shared" si="19"/>
        <v xml:space="preserve">  # 0x39</v>
      </c>
      <c r="U59" t="str">
        <f t="shared" si="10"/>
        <v xml:space="preserve">  0x39: None,</v>
      </c>
    </row>
    <row r="60" spans="1:21" x14ac:dyDescent="0.25">
      <c r="A60">
        <f t="shared" si="0"/>
        <v>58</v>
      </c>
      <c r="B60" t="s">
        <v>152</v>
      </c>
      <c r="C60" t="s">
        <v>351</v>
      </c>
      <c r="F60"/>
      <c r="K60" t="str">
        <f t="shared" si="11"/>
        <v>NA</v>
      </c>
      <c r="L60" s="4" t="str">
        <f t="shared" si="12"/>
        <v>TODONA</v>
      </c>
      <c r="M60">
        <f t="shared" si="13"/>
        <v>0</v>
      </c>
      <c r="N60">
        <f t="shared" si="14"/>
        <v>0</v>
      </c>
      <c r="O60">
        <f t="shared" si="15"/>
        <v>0</v>
      </c>
      <c r="P60" t="str">
        <f t="shared" si="9"/>
        <v>00</v>
      </c>
      <c r="R60" t="str">
        <f t="shared" si="16"/>
        <v xml:space="preserve">0x00,	 // 0x3A | TODO |  | datatype: 0 | factor_exp10:  | example: </v>
      </c>
      <c r="S60" t="str">
        <f t="shared" si="17"/>
        <v>TODO</v>
      </c>
      <c r="T60" s="9" t="str">
        <f t="shared" si="19"/>
        <v xml:space="preserve">  # 0x3A</v>
      </c>
      <c r="U60" t="str">
        <f t="shared" si="10"/>
        <v xml:space="preserve">  0x3A: None,</v>
      </c>
    </row>
    <row r="61" spans="1:21" x14ac:dyDescent="0.25">
      <c r="A61">
        <f t="shared" si="0"/>
        <v>59</v>
      </c>
      <c r="B61" t="s">
        <v>349</v>
      </c>
      <c r="C61" t="s">
        <v>350</v>
      </c>
      <c r="K61" t="str">
        <f t="shared" si="11"/>
        <v>NA</v>
      </c>
      <c r="L61" s="4" t="str">
        <f t="shared" si="12"/>
        <v>NANA</v>
      </c>
      <c r="M61">
        <f t="shared" si="13"/>
        <v>0</v>
      </c>
      <c r="N61">
        <f t="shared" si="14"/>
        <v>0</v>
      </c>
      <c r="O61">
        <f t="shared" si="15"/>
        <v>0</v>
      </c>
      <c r="P61" t="str">
        <f t="shared" si="9"/>
        <v>00</v>
      </c>
      <c r="R61" t="str">
        <f t="shared" si="16"/>
        <v xml:space="preserve">0x00,	 // 0x3B | NA |  | datatype: 0 | factor_exp10:  | example: </v>
      </c>
      <c r="S61" t="str">
        <f t="shared" si="17"/>
        <v>NA</v>
      </c>
      <c r="T61" s="9" t="str">
        <f t="shared" si="19"/>
        <v xml:space="preserve">  # 0x3B</v>
      </c>
      <c r="U61" t="str">
        <f t="shared" si="10"/>
        <v xml:space="preserve">  0x3B: None,</v>
      </c>
    </row>
    <row r="62" spans="1:21" x14ac:dyDescent="0.25">
      <c r="A62">
        <f t="shared" si="0"/>
        <v>60</v>
      </c>
      <c r="B62" t="s">
        <v>168</v>
      </c>
      <c r="C62" t="s">
        <v>351</v>
      </c>
      <c r="K62" t="str">
        <f t="shared" si="11"/>
        <v>NA</v>
      </c>
      <c r="L62" s="4" t="str">
        <f t="shared" si="12"/>
        <v>TODONA</v>
      </c>
      <c r="M62">
        <f t="shared" si="13"/>
        <v>0</v>
      </c>
      <c r="N62">
        <f t="shared" si="14"/>
        <v>0</v>
      </c>
      <c r="O62">
        <f t="shared" si="15"/>
        <v>0</v>
      </c>
      <c r="P62" t="str">
        <f t="shared" si="9"/>
        <v>00</v>
      </c>
      <c r="R62" t="str">
        <f t="shared" si="16"/>
        <v xml:space="preserve">0x00,	 // 0x3C | TODO |  | datatype: 0 | factor_exp10:  | example: </v>
      </c>
      <c r="S62" t="str">
        <f t="shared" si="17"/>
        <v>TODO</v>
      </c>
      <c r="T62" s="9" t="str">
        <f t="shared" si="19"/>
        <v xml:space="preserve">  # 0x3C</v>
      </c>
      <c r="U62" t="str">
        <f t="shared" si="10"/>
        <v xml:space="preserve">  0x3C: None,</v>
      </c>
    </row>
    <row r="63" spans="1:21" x14ac:dyDescent="0.25">
      <c r="A63">
        <f t="shared" si="0"/>
        <v>61</v>
      </c>
      <c r="B63" t="s">
        <v>220</v>
      </c>
      <c r="C63" t="s">
        <v>370</v>
      </c>
      <c r="D63" t="s">
        <v>221</v>
      </c>
      <c r="E63">
        <v>1</v>
      </c>
      <c r="F63" s="3" t="s">
        <v>222</v>
      </c>
      <c r="G63">
        <v>24585</v>
      </c>
      <c r="I63" t="s">
        <v>411</v>
      </c>
      <c r="K63" t="b">
        <f t="shared" si="11"/>
        <v>0</v>
      </c>
      <c r="L63" s="4" t="str">
        <f t="shared" si="12"/>
        <v>count mediumFALSE</v>
      </c>
      <c r="M63">
        <f t="shared" si="13"/>
        <v>2</v>
      </c>
      <c r="N63">
        <f t="shared" si="14"/>
        <v>0</v>
      </c>
      <c r="O63">
        <f t="shared" si="15"/>
        <v>0</v>
      </c>
      <c r="P63" t="str">
        <f t="shared" si="9"/>
        <v>02</v>
      </c>
      <c r="R63" t="str">
        <f t="shared" si="16"/>
        <v>0x02,	 // 0x3D | count medium | uint (2 bytes) | datatype: 0 | factor_exp10: 1 | example: 3D0960</v>
      </c>
      <c r="S63" t="str">
        <f t="shared" si="17"/>
        <v>count_medium</v>
      </c>
      <c r="T63" s="9" t="str">
        <f t="shared" si="19"/>
        <v xml:space="preserve">  "count_medium": {"measurement_type": 0x3D, "accuracy_decimals": 0, "unit_of_measurement": ""},</v>
      </c>
      <c r="U63" t="str">
        <f t="shared" si="10"/>
        <v xml:space="preserve">  0x3D: "mdi:counter",</v>
      </c>
    </row>
    <row r="64" spans="1:21" x14ac:dyDescent="0.25">
      <c r="A64">
        <f t="shared" si="0"/>
        <v>62</v>
      </c>
      <c r="B64" t="s">
        <v>223</v>
      </c>
      <c r="C64" t="s">
        <v>371</v>
      </c>
      <c r="D64" t="s">
        <v>185</v>
      </c>
      <c r="E64">
        <v>1</v>
      </c>
      <c r="F64" s="3" t="s">
        <v>224</v>
      </c>
      <c r="G64">
        <v>1611213866</v>
      </c>
      <c r="I64" t="s">
        <v>411</v>
      </c>
      <c r="K64" t="b">
        <f t="shared" si="11"/>
        <v>0</v>
      </c>
      <c r="L64" s="4" t="str">
        <f t="shared" si="12"/>
        <v>count largeFALSE</v>
      </c>
      <c r="M64">
        <f t="shared" si="13"/>
        <v>4</v>
      </c>
      <c r="N64">
        <f t="shared" si="14"/>
        <v>0</v>
      </c>
      <c r="O64">
        <f t="shared" si="15"/>
        <v>0</v>
      </c>
      <c r="P64" t="str">
        <f t="shared" si="9"/>
        <v>04</v>
      </c>
      <c r="R64" t="str">
        <f t="shared" si="16"/>
        <v>0x04,	 // 0x3E | count large | uint (4 bytes) | datatype: 0 | factor_exp10: 1 | example: 3E2A2C0960</v>
      </c>
      <c r="S64" t="str">
        <f t="shared" si="17"/>
        <v>count_large</v>
      </c>
      <c r="T64" s="9" t="str">
        <f t="shared" si="19"/>
        <v xml:space="preserve">  "count_large": {"measurement_type": 0x3E, "accuracy_decimals": 0, "unit_of_measurement": ""},</v>
      </c>
      <c r="U64" t="str">
        <f t="shared" si="10"/>
        <v xml:space="preserve">  0x3E: "mdi:counter",</v>
      </c>
    </row>
    <row r="65" spans="1:21" x14ac:dyDescent="0.25">
      <c r="A65">
        <f t="shared" si="0"/>
        <v>63</v>
      </c>
      <c r="B65" t="s">
        <v>259</v>
      </c>
      <c r="C65" t="s">
        <v>260</v>
      </c>
      <c r="D65" t="s">
        <v>181</v>
      </c>
      <c r="E65">
        <v>0.1</v>
      </c>
      <c r="F65" s="3" t="s">
        <v>261</v>
      </c>
      <c r="G65">
        <v>307.39999999999998</v>
      </c>
      <c r="H65" t="s">
        <v>262</v>
      </c>
      <c r="K65" t="b">
        <f t="shared" si="11"/>
        <v>0</v>
      </c>
      <c r="L65" s="4" t="str">
        <f t="shared" si="12"/>
        <v>rotationFALSE</v>
      </c>
      <c r="M65">
        <f t="shared" si="13"/>
        <v>2</v>
      </c>
      <c r="N65">
        <f t="shared" si="14"/>
        <v>1</v>
      </c>
      <c r="O65">
        <f t="shared" si="15"/>
        <v>1</v>
      </c>
      <c r="P65" t="str">
        <f t="shared" si="9"/>
        <v>2A</v>
      </c>
      <c r="R65" t="str">
        <f t="shared" si="16"/>
        <v>0x2A,	 // 0x3F | rotation | sint16 (2 bytes) | datatype: 1 | factor_exp10: 0.1 | example: 3F020C</v>
      </c>
      <c r="S65" t="str">
        <f t="shared" si="17"/>
        <v>rotation</v>
      </c>
      <c r="T65" s="9" t="str">
        <f t="shared" si="19"/>
        <v xml:space="preserve">  "rotation": {"measurement_type": 0x3F, "accuracy_decimals": 1, "unit_of_measurement": "°"},</v>
      </c>
      <c r="U65" t="str">
        <f t="shared" si="10"/>
        <v xml:space="preserve">  0x3F: None,</v>
      </c>
    </row>
    <row r="66" spans="1:21" x14ac:dyDescent="0.25">
      <c r="A66">
        <f t="shared" si="0"/>
        <v>64</v>
      </c>
      <c r="B66" t="s">
        <v>229</v>
      </c>
      <c r="C66" t="s">
        <v>230</v>
      </c>
      <c r="D66" t="s">
        <v>182</v>
      </c>
      <c r="E66">
        <v>1</v>
      </c>
      <c r="F66" s="3" t="s">
        <v>231</v>
      </c>
      <c r="G66">
        <v>12</v>
      </c>
      <c r="H66" t="s">
        <v>232</v>
      </c>
      <c r="K66" t="b">
        <f t="shared" ref="K66:K84" si="20">IF(ISBLANK(D66),"NA",NOT(ISERR(FIND("True =",G66))))</f>
        <v>0</v>
      </c>
      <c r="L66" s="4" t="str">
        <f t="shared" ref="L66:L97" si="21">C66&amp;K66</f>
        <v>distance (mm)FALSE</v>
      </c>
      <c r="M66">
        <f t="shared" ref="M66:M84" si="22">_xlfn.NUMBERVALUE(IFERROR(MID(D66,FIND("(",D66)+1,1),0))</f>
        <v>2</v>
      </c>
      <c r="N66">
        <f t="shared" ref="N66:N84" si="23">IF(MID(D66,1,4)="sint",1,0)</f>
        <v>0</v>
      </c>
      <c r="O66">
        <f t="shared" ref="O66:O84" si="24">IFERROR(ABS(LOG10(E66)),0)</f>
        <v>0</v>
      </c>
      <c r="P66" t="str">
        <f t="shared" si="9"/>
        <v>02</v>
      </c>
      <c r="R66" t="str">
        <f t="shared" ref="R66:R84" si="25">"0x"&amp;P66&amp;","&amp;CHAR(9)&amp;" // "&amp;B66&amp;" | "&amp;C66&amp;" | "&amp;D66&amp;" | datatype: "&amp;N66&amp;" | factor_exp10: "&amp;E66&amp;" | example: "&amp;F66</f>
        <v>0x02,	 // 0x40 | distance (mm) | uint16 (2 bytes) | datatype: 0 | factor_exp10: 1 | example: 400C00</v>
      </c>
      <c r="S66" t="str">
        <f t="shared" ref="S66:S84" si="26">SUBSTITUTE(SUBSTITUTE(SUBSTITUTE(SUBSTITUTE(C66," ","_"),".","_"),"(",""),")","")</f>
        <v>distance_mm</v>
      </c>
      <c r="T66" s="9" t="str">
        <f t="shared" si="19"/>
        <v xml:space="preserve">  "distance_mm": {"measurement_type": 0x40, "accuracy_decimals": 0, "unit_of_measurement": "mm"},</v>
      </c>
      <c r="U66" t="str">
        <f t="shared" si="10"/>
        <v xml:space="preserve">  0x40: None,</v>
      </c>
    </row>
    <row r="67" spans="1:21" x14ac:dyDescent="0.25">
      <c r="A67">
        <f t="shared" si="0"/>
        <v>65</v>
      </c>
      <c r="B67" t="s">
        <v>233</v>
      </c>
      <c r="C67" t="s">
        <v>234</v>
      </c>
      <c r="D67" t="s">
        <v>182</v>
      </c>
      <c r="E67">
        <v>0.1</v>
      </c>
      <c r="F67" s="3" t="s">
        <v>292</v>
      </c>
      <c r="G67">
        <v>7.8</v>
      </c>
      <c r="H67" t="s">
        <v>235</v>
      </c>
      <c r="K67" t="b">
        <f t="shared" si="20"/>
        <v>0</v>
      </c>
      <c r="L67" s="4" t="str">
        <f t="shared" si="21"/>
        <v>distance (m)FALSE</v>
      </c>
      <c r="M67">
        <f t="shared" si="22"/>
        <v>2</v>
      </c>
      <c r="N67">
        <f t="shared" si="23"/>
        <v>0</v>
      </c>
      <c r="O67">
        <f t="shared" si="24"/>
        <v>1</v>
      </c>
      <c r="P67" t="str">
        <f t="shared" ref="P67:P81" si="27">DEC2HEX(M67+_xlfn.BITLSHIFT(N67,3)+_xlfn.BITLSHIFT(O67,5),2)</f>
        <v>22</v>
      </c>
      <c r="R67" t="str">
        <f t="shared" si="25"/>
        <v>0x22,	 // 0x41 | distance (m) | uint16 (2 bytes) | datatype: 0 | factor_exp10: 0.1 | example: 414E00</v>
      </c>
      <c r="S67" t="str">
        <f t="shared" si="26"/>
        <v>distance_m</v>
      </c>
      <c r="T67" s="9" t="str">
        <f t="shared" si="19"/>
        <v xml:space="preserve">  "distance_m": {"measurement_type": 0x41, "accuracy_decimals": 1, "unit_of_measurement": "m"},</v>
      </c>
      <c r="U67" t="str">
        <f t="shared" ref="U67:U84" si="28">"  "&amp;B67 &amp; ": " &amp; IF(ISBLANK(I67), "None", """mdi:"&amp;I67&amp;"""") &amp; ","</f>
        <v xml:space="preserve">  0x41: None,</v>
      </c>
    </row>
    <row r="68" spans="1:21" x14ac:dyDescent="0.25">
      <c r="A68">
        <f t="shared" si="0"/>
        <v>66</v>
      </c>
      <c r="B68" t="s">
        <v>236</v>
      </c>
      <c r="C68" t="s">
        <v>237</v>
      </c>
      <c r="D68" t="s">
        <v>183</v>
      </c>
      <c r="E68">
        <v>1E-3</v>
      </c>
      <c r="F68" s="3" t="s">
        <v>238</v>
      </c>
      <c r="G68">
        <v>13.39</v>
      </c>
      <c r="H68" t="s">
        <v>239</v>
      </c>
      <c r="K68" t="b">
        <f t="shared" si="20"/>
        <v>0</v>
      </c>
      <c r="L68" s="4" t="str">
        <f t="shared" si="21"/>
        <v>durationFALSE</v>
      </c>
      <c r="M68">
        <f t="shared" si="22"/>
        <v>3</v>
      </c>
      <c r="N68">
        <f t="shared" si="23"/>
        <v>0</v>
      </c>
      <c r="O68">
        <f t="shared" si="24"/>
        <v>3</v>
      </c>
      <c r="P68" t="str">
        <f t="shared" si="27"/>
        <v>63</v>
      </c>
      <c r="R68" t="str">
        <f t="shared" si="25"/>
        <v>0x63,	 // 0x42 | duration | uint24 (3 bytes) | datatype: 0 | factor_exp10: 0.001 | example: 424E3400</v>
      </c>
      <c r="S68" t="str">
        <f t="shared" si="26"/>
        <v>duration</v>
      </c>
      <c r="T68" s="9" t="str">
        <f t="shared" si="19"/>
        <v xml:space="preserve">  "duration": {"measurement_type": 0x42, "accuracy_decimals": 3, "unit_of_measurement": "s"},</v>
      </c>
      <c r="U68" t="str">
        <f t="shared" si="28"/>
        <v xml:space="preserve">  0x42: None,</v>
      </c>
    </row>
    <row r="69" spans="1:21" x14ac:dyDescent="0.25">
      <c r="A69">
        <f t="shared" si="0"/>
        <v>67</v>
      </c>
      <c r="B69" t="s">
        <v>225</v>
      </c>
      <c r="C69" t="s">
        <v>226</v>
      </c>
      <c r="D69" t="s">
        <v>182</v>
      </c>
      <c r="E69">
        <v>1E-3</v>
      </c>
      <c r="F69" s="3" t="s">
        <v>291</v>
      </c>
      <c r="G69">
        <v>13.39</v>
      </c>
      <c r="H69" t="s">
        <v>227</v>
      </c>
      <c r="I69" t="s">
        <v>421</v>
      </c>
      <c r="K69" t="b">
        <f t="shared" si="20"/>
        <v>0</v>
      </c>
      <c r="L69" s="4" t="str">
        <f t="shared" si="21"/>
        <v>currentFALSE</v>
      </c>
      <c r="M69">
        <f t="shared" si="22"/>
        <v>2</v>
      </c>
      <c r="N69">
        <f t="shared" si="23"/>
        <v>0</v>
      </c>
      <c r="O69">
        <f t="shared" si="24"/>
        <v>3</v>
      </c>
      <c r="P69" t="str">
        <f t="shared" si="27"/>
        <v>62</v>
      </c>
      <c r="Q69" t="s">
        <v>359</v>
      </c>
      <c r="R69" t="str">
        <f t="shared" si="25"/>
        <v>0x62,	 // 0x43 | current | uint16 (2 bytes) | datatype: 0 | factor_exp10: 0.001 | example: 434E34</v>
      </c>
      <c r="S69" t="str">
        <f t="shared" si="26"/>
        <v>current</v>
      </c>
      <c r="T69" s="9" t="str">
        <f t="shared" si="19"/>
        <v xml:space="preserve">  "current": {"measurement_type": 0x43, "device_class": DEVICE_CLASS_CURRENT, "accuracy_decimals": 3, "unit_of_measurement": "A"},</v>
      </c>
      <c r="U69" t="str">
        <f t="shared" si="28"/>
        <v xml:space="preserve">  0x43: "mdi:current-ac",</v>
      </c>
    </row>
    <row r="70" spans="1:21" x14ac:dyDescent="0.25">
      <c r="A70">
        <f t="shared" si="0"/>
        <v>68</v>
      </c>
      <c r="B70" t="s">
        <v>263</v>
      </c>
      <c r="C70" t="s">
        <v>264</v>
      </c>
      <c r="D70" t="s">
        <v>182</v>
      </c>
      <c r="E70">
        <v>0.01</v>
      </c>
      <c r="F70" s="3" t="s">
        <v>294</v>
      </c>
      <c r="G70">
        <v>133.9</v>
      </c>
      <c r="H70" t="s">
        <v>265</v>
      </c>
      <c r="K70" t="b">
        <f t="shared" si="20"/>
        <v>0</v>
      </c>
      <c r="L70" s="4" t="str">
        <f t="shared" si="21"/>
        <v>speedFALSE</v>
      </c>
      <c r="M70">
        <f t="shared" si="22"/>
        <v>2</v>
      </c>
      <c r="N70">
        <f t="shared" si="23"/>
        <v>0</v>
      </c>
      <c r="O70">
        <f t="shared" si="24"/>
        <v>2</v>
      </c>
      <c r="P70" t="str">
        <f t="shared" si="27"/>
        <v>42</v>
      </c>
      <c r="R70" t="str">
        <f t="shared" si="25"/>
        <v>0x42,	 // 0x44 | speed | uint16 (2 bytes) | datatype: 0 | factor_exp10: 0.01 | example: 444E34</v>
      </c>
      <c r="S70" t="str">
        <f t="shared" si="26"/>
        <v>speed</v>
      </c>
      <c r="T70" s="9" t="str">
        <f t="shared" si="19"/>
        <v xml:space="preserve">  "speed": {"measurement_type": 0x44, "accuracy_decimals": 2, "unit_of_measurement": "m/s"},</v>
      </c>
      <c r="U70" t="str">
        <f t="shared" si="28"/>
        <v xml:space="preserve">  0x44: None,</v>
      </c>
    </row>
    <row r="71" spans="1:21" x14ac:dyDescent="0.25">
      <c r="A71">
        <f t="shared" si="0"/>
        <v>69</v>
      </c>
      <c r="B71" t="s">
        <v>266</v>
      </c>
      <c r="C71" t="s">
        <v>361</v>
      </c>
      <c r="D71" t="s">
        <v>181</v>
      </c>
      <c r="E71">
        <v>0.1</v>
      </c>
      <c r="F71" s="3" t="s">
        <v>295</v>
      </c>
      <c r="G71">
        <v>27.3</v>
      </c>
      <c r="H71" t="s">
        <v>12</v>
      </c>
      <c r="K71" t="b">
        <f t="shared" si="20"/>
        <v>0</v>
      </c>
      <c r="L71" s="4" t="str">
        <f t="shared" si="21"/>
        <v>temperature coarseFALSE</v>
      </c>
      <c r="M71">
        <f t="shared" si="22"/>
        <v>2</v>
      </c>
      <c r="N71">
        <f t="shared" si="23"/>
        <v>1</v>
      </c>
      <c r="O71">
        <f t="shared" si="24"/>
        <v>1</v>
      </c>
      <c r="P71" t="str">
        <f t="shared" si="27"/>
        <v>2A</v>
      </c>
      <c r="Q71" t="s">
        <v>205</v>
      </c>
      <c r="R71" t="str">
        <f t="shared" si="25"/>
        <v>0x2A,	 // 0x45 | temperature coarse | sint16 (2 bytes) | datatype: 1 | factor_exp10: 0.1 | example: 451101</v>
      </c>
      <c r="S71" t="str">
        <f t="shared" si="26"/>
        <v>temperature_coarse</v>
      </c>
      <c r="T71" s="9" t="str">
        <f t="shared" si="19"/>
        <v xml:space="preserve">  "temperature_coarse": {"measurement_type": 0x45, "device_class": DEVICE_CLASS_TEMPERATURE, "accuracy_decimals": 1, "unit_of_measurement": "°C"},</v>
      </c>
      <c r="U71" t="str">
        <f t="shared" si="28"/>
        <v xml:space="preserve">  0x45: None,</v>
      </c>
    </row>
    <row r="72" spans="1:21" x14ac:dyDescent="0.25">
      <c r="A72">
        <f t="shared" si="0"/>
        <v>70</v>
      </c>
      <c r="B72" t="s">
        <v>283</v>
      </c>
      <c r="C72" t="s">
        <v>284</v>
      </c>
      <c r="D72" t="s">
        <v>68</v>
      </c>
      <c r="E72">
        <v>0.1</v>
      </c>
      <c r="F72" s="3" t="s">
        <v>298</v>
      </c>
      <c r="G72">
        <v>5</v>
      </c>
      <c r="K72" t="b">
        <f t="shared" si="20"/>
        <v>0</v>
      </c>
      <c r="L72" s="4" t="str">
        <f t="shared" si="21"/>
        <v>UV indexFALSE</v>
      </c>
      <c r="M72">
        <f t="shared" si="22"/>
        <v>1</v>
      </c>
      <c r="N72">
        <f t="shared" si="23"/>
        <v>0</v>
      </c>
      <c r="O72">
        <f t="shared" si="24"/>
        <v>1</v>
      </c>
      <c r="P72" t="str">
        <f t="shared" si="27"/>
        <v>21</v>
      </c>
      <c r="R72" t="str">
        <f t="shared" si="25"/>
        <v>0x21,	 // 0x46 | UV index | uint8 (1 byte) | datatype: 0 | factor_exp10: 0.1 | example: 4632</v>
      </c>
      <c r="S72" t="str">
        <f t="shared" si="26"/>
        <v>UV_index</v>
      </c>
      <c r="T72" s="9" t="str">
        <f t="shared" si="19"/>
        <v xml:space="preserve">  "UV_index": {"measurement_type": 0x46, "accuracy_decimals": 1, "unit_of_measurement": ""},</v>
      </c>
      <c r="U72" t="str">
        <f t="shared" si="28"/>
        <v xml:space="preserve">  0x46: None,</v>
      </c>
    </row>
    <row r="73" spans="1:21" x14ac:dyDescent="0.25">
      <c r="A73">
        <f t="shared" si="0"/>
        <v>71</v>
      </c>
      <c r="B73" t="s">
        <v>275</v>
      </c>
      <c r="C73" t="s">
        <v>272</v>
      </c>
      <c r="D73" t="s">
        <v>182</v>
      </c>
      <c r="E73">
        <v>0.1</v>
      </c>
      <c r="F73" s="3" t="s">
        <v>297</v>
      </c>
      <c r="G73">
        <v>2215.1</v>
      </c>
      <c r="H73" t="s">
        <v>274</v>
      </c>
      <c r="K73" t="b">
        <f t="shared" si="20"/>
        <v>0</v>
      </c>
      <c r="L73" s="4" t="str">
        <f t="shared" si="21"/>
        <v>volumeFALSE</v>
      </c>
      <c r="M73">
        <f t="shared" si="22"/>
        <v>2</v>
      </c>
      <c r="N73">
        <f t="shared" si="23"/>
        <v>0</v>
      </c>
      <c r="O73">
        <f t="shared" si="24"/>
        <v>1</v>
      </c>
      <c r="P73" t="str">
        <f t="shared" si="27"/>
        <v>22</v>
      </c>
      <c r="R73" t="str">
        <f t="shared" si="25"/>
        <v>0x22,	 // 0x47 | volume | uint16 (2 bytes) | datatype: 0 | factor_exp10: 0.1 | example: 478756</v>
      </c>
      <c r="S73" t="str">
        <f t="shared" si="26"/>
        <v>volume</v>
      </c>
      <c r="T73" s="9" t="str">
        <f t="shared" si="19"/>
        <v xml:space="preserve">  "volume": {"measurement_type": 0x47, "accuracy_decimals": 1, "unit_of_measurement": "L"},</v>
      </c>
      <c r="U73" t="str">
        <f t="shared" si="28"/>
        <v xml:space="preserve">  0x47: None,</v>
      </c>
    </row>
    <row r="74" spans="1:21" x14ac:dyDescent="0.25">
      <c r="A74">
        <f t="shared" si="0"/>
        <v>72</v>
      </c>
      <c r="B74" t="s">
        <v>276</v>
      </c>
      <c r="C74" t="s">
        <v>365</v>
      </c>
      <c r="D74" t="s">
        <v>182</v>
      </c>
      <c r="E74">
        <v>1</v>
      </c>
      <c r="F74" s="3" t="s">
        <v>277</v>
      </c>
      <c r="G74">
        <v>34780</v>
      </c>
      <c r="H74" t="s">
        <v>278</v>
      </c>
      <c r="K74" t="b">
        <f t="shared" si="20"/>
        <v>0</v>
      </c>
      <c r="L74" s="4" t="str">
        <f t="shared" si="21"/>
        <v>volume courseFALSE</v>
      </c>
      <c r="M74">
        <f t="shared" si="22"/>
        <v>2</v>
      </c>
      <c r="N74">
        <f t="shared" si="23"/>
        <v>0</v>
      </c>
      <c r="O74">
        <f t="shared" si="24"/>
        <v>0</v>
      </c>
      <c r="P74" t="str">
        <f t="shared" si="27"/>
        <v>02</v>
      </c>
      <c r="R74" t="str">
        <f t="shared" si="25"/>
        <v>0x02,	 // 0x48 | volume course | uint16 (2 bytes) | datatype: 0 | factor_exp10: 1 | example: 48DC87</v>
      </c>
      <c r="S74" t="str">
        <f t="shared" si="26"/>
        <v>volume_course</v>
      </c>
      <c r="T74" s="9" t="str">
        <f t="shared" si="19"/>
        <v xml:space="preserve">  "volume_course": {"measurement_type": 0x48, "accuracy_decimals": 0, "unit_of_measurement": "mL"},</v>
      </c>
      <c r="U74" t="str">
        <f t="shared" si="28"/>
        <v xml:space="preserve">  0x48: None,</v>
      </c>
    </row>
    <row r="75" spans="1:21" x14ac:dyDescent="0.25">
      <c r="A75">
        <f t="shared" si="0"/>
        <v>73</v>
      </c>
      <c r="B75" t="s">
        <v>279</v>
      </c>
      <c r="C75" t="s">
        <v>280</v>
      </c>
      <c r="D75" t="s">
        <v>182</v>
      </c>
      <c r="E75">
        <v>1E-3</v>
      </c>
      <c r="F75" s="3" t="s">
        <v>281</v>
      </c>
      <c r="G75">
        <v>34.78</v>
      </c>
      <c r="H75" t="s">
        <v>282</v>
      </c>
      <c r="K75" t="b">
        <f t="shared" si="20"/>
        <v>0</v>
      </c>
      <c r="L75" s="4" t="str">
        <f t="shared" si="21"/>
        <v>volume Flow RateFALSE</v>
      </c>
      <c r="M75">
        <f t="shared" si="22"/>
        <v>2</v>
      </c>
      <c r="N75">
        <f t="shared" si="23"/>
        <v>0</v>
      </c>
      <c r="O75">
        <f t="shared" si="24"/>
        <v>3</v>
      </c>
      <c r="P75" t="str">
        <f t="shared" si="27"/>
        <v>62</v>
      </c>
      <c r="R75" t="str">
        <f t="shared" si="25"/>
        <v>0x62,	 // 0x49 | volume Flow Rate | uint16 (2 bytes) | datatype: 0 | factor_exp10: 0.001 | example: 49DC87</v>
      </c>
      <c r="S75" t="str">
        <f t="shared" si="26"/>
        <v>volume_Flow_Rate</v>
      </c>
      <c r="T75" s="9" t="str">
        <f t="shared" si="19"/>
        <v xml:space="preserve">  "volume_Flow_Rate": {"measurement_type": 0x49, "accuracy_decimals": 3, "unit_of_measurement": "m3/hr"},</v>
      </c>
      <c r="U75" t="str">
        <f t="shared" si="28"/>
        <v xml:space="preserve">  0x49: None,</v>
      </c>
    </row>
    <row r="76" spans="1:21" x14ac:dyDescent="0.25">
      <c r="A76">
        <f t="shared" si="0"/>
        <v>74</v>
      </c>
      <c r="B76" t="s">
        <v>269</v>
      </c>
      <c r="C76" t="s">
        <v>367</v>
      </c>
      <c r="D76" t="s">
        <v>182</v>
      </c>
      <c r="E76">
        <v>0.1</v>
      </c>
      <c r="F76" s="3" t="s">
        <v>270</v>
      </c>
      <c r="G76">
        <v>307.39999999999998</v>
      </c>
      <c r="H76" t="s">
        <v>48</v>
      </c>
      <c r="K76" t="b">
        <f t="shared" si="20"/>
        <v>0</v>
      </c>
      <c r="L76" s="4" t="str">
        <f t="shared" si="21"/>
        <v>voltage coarseFALSE</v>
      </c>
      <c r="M76">
        <f t="shared" si="22"/>
        <v>2</v>
      </c>
      <c r="N76">
        <f t="shared" si="23"/>
        <v>0</v>
      </c>
      <c r="O76">
        <f t="shared" si="24"/>
        <v>1</v>
      </c>
      <c r="P76" t="str">
        <f t="shared" si="27"/>
        <v>22</v>
      </c>
      <c r="R76" t="str">
        <f t="shared" si="25"/>
        <v>0x22,	 // 0x4A | voltage coarse | uint16 (2 bytes) | datatype: 0 | factor_exp10: 0.1 | example: 4A020C</v>
      </c>
      <c r="S76" t="str">
        <f t="shared" si="26"/>
        <v>voltage_coarse</v>
      </c>
      <c r="T76" s="9" t="str">
        <f t="shared" si="19"/>
        <v xml:space="preserve">  "voltage_coarse": {"measurement_type": 0x4A, "accuracy_decimals": 1, "unit_of_measurement": "V"},</v>
      </c>
      <c r="U76" t="str">
        <f t="shared" si="28"/>
        <v xml:space="preserve">  0x4A: None,</v>
      </c>
    </row>
    <row r="77" spans="1:21" x14ac:dyDescent="0.25">
      <c r="A77">
        <f t="shared" si="0"/>
        <v>75</v>
      </c>
      <c r="B77" t="s">
        <v>244</v>
      </c>
      <c r="C77" t="s">
        <v>96</v>
      </c>
      <c r="D77" t="s">
        <v>183</v>
      </c>
      <c r="E77">
        <v>1E-3</v>
      </c>
      <c r="F77" s="3" t="s">
        <v>245</v>
      </c>
      <c r="G77">
        <v>1346.067</v>
      </c>
      <c r="H77" t="s">
        <v>246</v>
      </c>
      <c r="I77" t="s">
        <v>422</v>
      </c>
      <c r="K77" t="b">
        <f t="shared" si="20"/>
        <v>0</v>
      </c>
      <c r="L77" s="4" t="str">
        <f t="shared" si="21"/>
        <v>gasFALSE</v>
      </c>
      <c r="M77">
        <f t="shared" si="22"/>
        <v>3</v>
      </c>
      <c r="N77">
        <f t="shared" si="23"/>
        <v>0</v>
      </c>
      <c r="O77">
        <f t="shared" si="24"/>
        <v>3</v>
      </c>
      <c r="P77" t="str">
        <f t="shared" si="27"/>
        <v>63</v>
      </c>
      <c r="Q77" t="s">
        <v>358</v>
      </c>
      <c r="R77" t="str">
        <f t="shared" si="25"/>
        <v>0x63,	 // 0x4B | gas | uint24 (3 bytes) | datatype: 0 | factor_exp10: 0.001 | example: 4B138A14</v>
      </c>
      <c r="S77" t="str">
        <f t="shared" si="26"/>
        <v>gas</v>
      </c>
      <c r="T77" s="9" t="str">
        <f t="shared" si="19"/>
        <v xml:space="preserve">  "gas": {"measurement_type": 0x4B, "device_class": DEVICE_CLASS_GAS, "accuracy_decimals": 3, "unit_of_measurement": "m3"},</v>
      </c>
      <c r="U77" t="str">
        <f t="shared" si="28"/>
        <v xml:space="preserve">  0x4B: "mdi:gas-cylinder",</v>
      </c>
    </row>
    <row r="78" spans="1:21" x14ac:dyDescent="0.25">
      <c r="A78">
        <f t="shared" si="0"/>
        <v>76</v>
      </c>
      <c r="B78" t="s">
        <v>247</v>
      </c>
      <c r="C78" t="s">
        <v>368</v>
      </c>
      <c r="D78" t="s">
        <v>241</v>
      </c>
      <c r="E78">
        <v>1E-3</v>
      </c>
      <c r="F78" s="3" t="s">
        <v>248</v>
      </c>
      <c r="G78">
        <v>25821.505000000001</v>
      </c>
      <c r="H78" t="s">
        <v>246</v>
      </c>
      <c r="I78" t="s">
        <v>422</v>
      </c>
      <c r="K78" t="b">
        <f t="shared" si="20"/>
        <v>0</v>
      </c>
      <c r="L78" s="4" t="str">
        <f t="shared" si="21"/>
        <v>gas largeFALSE</v>
      </c>
      <c r="M78">
        <f t="shared" si="22"/>
        <v>4</v>
      </c>
      <c r="N78">
        <f t="shared" si="23"/>
        <v>0</v>
      </c>
      <c r="O78">
        <f t="shared" si="24"/>
        <v>3</v>
      </c>
      <c r="P78" t="str">
        <f t="shared" si="27"/>
        <v>64</v>
      </c>
      <c r="Q78" t="s">
        <v>358</v>
      </c>
      <c r="R78" t="str">
        <f t="shared" si="25"/>
        <v>0x64,	 // 0x4C | gas large | uint32 (4 bytes) | datatype: 0 | factor_exp10: 0.001 | example: 4C41018A01</v>
      </c>
      <c r="S78" t="str">
        <f t="shared" si="26"/>
        <v>gas_large</v>
      </c>
      <c r="T78" s="9" t="str">
        <f t="shared" si="19"/>
        <v xml:space="preserve">  "gas_large": {"measurement_type": 0x4C, "device_class": DEVICE_CLASS_GAS, "accuracy_decimals": 3, "unit_of_measurement": "m3"},</v>
      </c>
      <c r="U78" t="str">
        <f t="shared" si="28"/>
        <v xml:space="preserve">  0x4C: "mdi:gas-cylinder",</v>
      </c>
    </row>
    <row r="79" spans="1:21" x14ac:dyDescent="0.25">
      <c r="A79">
        <f t="shared" ref="A79:A84" si="29">HEX2DEC(SUBSTITUTE(B79,"0x",""))</f>
        <v>77</v>
      </c>
      <c r="B79" t="s">
        <v>240</v>
      </c>
      <c r="C79" t="s">
        <v>364</v>
      </c>
      <c r="D79" t="s">
        <v>241</v>
      </c>
      <c r="E79">
        <v>1E-3</v>
      </c>
      <c r="F79" s="3" t="s">
        <v>242</v>
      </c>
      <c r="G79">
        <v>344593.17</v>
      </c>
      <c r="H79" t="s">
        <v>40</v>
      </c>
      <c r="K79" t="b">
        <f t="shared" si="20"/>
        <v>0</v>
      </c>
      <c r="L79" s="4" t="str">
        <f t="shared" si="21"/>
        <v>energy coarseFALSE</v>
      </c>
      <c r="M79">
        <f t="shared" si="22"/>
        <v>4</v>
      </c>
      <c r="N79">
        <f t="shared" si="23"/>
        <v>0</v>
      </c>
      <c r="O79">
        <f t="shared" si="24"/>
        <v>3</v>
      </c>
      <c r="P79" t="str">
        <f t="shared" si="27"/>
        <v>64</v>
      </c>
      <c r="Q79" t="s">
        <v>209</v>
      </c>
      <c r="R79" t="str">
        <f t="shared" si="25"/>
        <v>0x64,	 // 0x4D | energy coarse | uint32 (4 bytes) | datatype: 0 | factor_exp10: 0.001 | example: 4d12138a14</v>
      </c>
      <c r="S79" t="str">
        <f t="shared" si="26"/>
        <v>energy_coarse</v>
      </c>
      <c r="T79" s="9" t="str">
        <f t="shared" si="19"/>
        <v xml:space="preserve">  "energy_coarse": {"measurement_type": 0x4D, "device_class": DEVICE_CLASS_ENERGY, "accuracy_decimals": 3, "unit_of_measurement": "kWh"},</v>
      </c>
      <c r="U79" t="str">
        <f t="shared" si="28"/>
        <v xml:space="preserve">  0x4D: None,</v>
      </c>
    </row>
    <row r="80" spans="1:21" x14ac:dyDescent="0.25">
      <c r="A80">
        <f t="shared" si="29"/>
        <v>78</v>
      </c>
      <c r="B80" t="s">
        <v>271</v>
      </c>
      <c r="C80" t="s">
        <v>366</v>
      </c>
      <c r="D80" t="s">
        <v>241</v>
      </c>
      <c r="E80">
        <v>1E-3</v>
      </c>
      <c r="F80" s="3" t="s">
        <v>273</v>
      </c>
      <c r="G80">
        <v>19551.879000000001</v>
      </c>
      <c r="H80" t="s">
        <v>274</v>
      </c>
      <c r="K80" t="b">
        <f t="shared" si="20"/>
        <v>0</v>
      </c>
      <c r="L80" s="4" t="str">
        <f t="shared" si="21"/>
        <v>volume preciseFALSE</v>
      </c>
      <c r="M80">
        <f t="shared" si="22"/>
        <v>4</v>
      </c>
      <c r="N80">
        <f t="shared" si="23"/>
        <v>0</v>
      </c>
      <c r="O80">
        <f t="shared" si="24"/>
        <v>3</v>
      </c>
      <c r="P80" t="str">
        <f t="shared" si="27"/>
        <v>64</v>
      </c>
      <c r="R80" t="str">
        <f t="shared" si="25"/>
        <v>0x64,	 // 0x4E | volume precise | uint32 (4 bytes) | datatype: 0 | factor_exp10: 0.001 | example: 4E87562A01</v>
      </c>
      <c r="S80" t="str">
        <f t="shared" si="26"/>
        <v>volume_precise</v>
      </c>
      <c r="T80" s="9" t="str">
        <f t="shared" si="19"/>
        <v xml:space="preserve">  "volume_precise": {"measurement_type": 0x4E, "accuracy_decimals": 3, "unit_of_measurement": "L"},</v>
      </c>
      <c r="U80" t="str">
        <f t="shared" si="28"/>
        <v xml:space="preserve">  0x4E: None,</v>
      </c>
    </row>
    <row r="81" spans="1:21" x14ac:dyDescent="0.25">
      <c r="A81">
        <f t="shared" si="29"/>
        <v>79</v>
      </c>
      <c r="B81" t="s">
        <v>285</v>
      </c>
      <c r="C81" t="s">
        <v>286</v>
      </c>
      <c r="D81" t="s">
        <v>241</v>
      </c>
      <c r="E81">
        <v>1E-3</v>
      </c>
      <c r="F81" s="3" t="s">
        <v>287</v>
      </c>
      <c r="G81">
        <v>19551.879000000001</v>
      </c>
      <c r="H81" t="s">
        <v>274</v>
      </c>
      <c r="I81" t="s">
        <v>286</v>
      </c>
      <c r="K81" t="b">
        <f t="shared" si="20"/>
        <v>0</v>
      </c>
      <c r="L81" s="4" t="str">
        <f t="shared" si="21"/>
        <v>waterFALSE</v>
      </c>
      <c r="M81">
        <f t="shared" si="22"/>
        <v>4</v>
      </c>
      <c r="N81">
        <f t="shared" si="23"/>
        <v>0</v>
      </c>
      <c r="O81">
        <f t="shared" si="24"/>
        <v>3</v>
      </c>
      <c r="P81" t="str">
        <f t="shared" si="27"/>
        <v>64</v>
      </c>
      <c r="R81" t="str">
        <f t="shared" si="25"/>
        <v>0x64,	 // 0x4F | water | uint32 (4 bytes) | datatype: 0 | factor_exp10: 0.001 | example: 4F87562A01</v>
      </c>
      <c r="S81" t="str">
        <f t="shared" si="26"/>
        <v>water</v>
      </c>
      <c r="T81" s="9" t="str">
        <f t="shared" si="19"/>
        <v xml:space="preserve">  "water": {"measurement_type": 0x4F, "accuracy_decimals": 3, "unit_of_measurement": "L"},</v>
      </c>
      <c r="U81" t="str">
        <f t="shared" si="28"/>
        <v xml:space="preserve">  0x4F: "mdi:water",</v>
      </c>
    </row>
    <row r="82" spans="1:21" x14ac:dyDescent="0.25">
      <c r="A82">
        <f t="shared" si="29"/>
        <v>80</v>
      </c>
      <c r="B82" t="s">
        <v>394</v>
      </c>
      <c r="C82" t="s">
        <v>395</v>
      </c>
      <c r="D82" t="s">
        <v>396</v>
      </c>
      <c r="E82" t="s">
        <v>397</v>
      </c>
      <c r="F82" s="3" t="s">
        <v>398</v>
      </c>
      <c r="G82" t="s">
        <v>399</v>
      </c>
      <c r="H82" t="s">
        <v>239</v>
      </c>
      <c r="K82" t="b">
        <f t="shared" si="20"/>
        <v>0</v>
      </c>
      <c r="L82" s="4" t="str">
        <f t="shared" si="21"/>
        <v>timestampFALSE</v>
      </c>
      <c r="M82">
        <f t="shared" si="22"/>
        <v>4</v>
      </c>
      <c r="N82">
        <f t="shared" si="23"/>
        <v>0</v>
      </c>
      <c r="O82">
        <f t="shared" si="24"/>
        <v>0</v>
      </c>
      <c r="P82" t="str">
        <f t="shared" ref="P82:P84" si="30">DEC2HEX(M82+_xlfn.BITLSHIFT(N82,3)+_xlfn.BITLSHIFT(O82,5),2)</f>
        <v>04</v>
      </c>
      <c r="Q82" t="s">
        <v>409</v>
      </c>
      <c r="R82" t="str">
        <f t="shared" si="25"/>
        <v>0x04,	 // 0x50 | timestamp | uint48 (4 bytes) | datatype: 0 | factor_exp10: - | example: 505396164</v>
      </c>
      <c r="S82" t="str">
        <f t="shared" si="26"/>
        <v>timestamp</v>
      </c>
      <c r="T82" s="9" t="str">
        <f t="shared" si="19"/>
        <v xml:space="preserve">  "timestamp": {"measurement_type": 0x50, "device_class": DEVICE_CLASS_TIMESTAMP, "accuracy_decimals": 0, "unit_of_measurement": "s"},</v>
      </c>
      <c r="U82" t="str">
        <f t="shared" si="28"/>
        <v xml:space="preserve">  0x50: None,</v>
      </c>
    </row>
    <row r="83" spans="1:21" x14ac:dyDescent="0.25">
      <c r="A83">
        <f t="shared" si="29"/>
        <v>81</v>
      </c>
      <c r="B83" t="s">
        <v>400</v>
      </c>
      <c r="C83" t="s">
        <v>401</v>
      </c>
      <c r="D83" t="s">
        <v>402</v>
      </c>
      <c r="E83">
        <v>1E-3</v>
      </c>
      <c r="F83" s="3" t="s">
        <v>404</v>
      </c>
      <c r="G83">
        <v>22.151</v>
      </c>
      <c r="H83" t="s">
        <v>403</v>
      </c>
      <c r="I83" t="s">
        <v>423</v>
      </c>
      <c r="K83" t="b">
        <f t="shared" si="20"/>
        <v>0</v>
      </c>
      <c r="L83" s="4" t="str">
        <f t="shared" si="21"/>
        <v>accelerationFALSE</v>
      </c>
      <c r="M83">
        <f t="shared" si="22"/>
        <v>2</v>
      </c>
      <c r="N83">
        <f t="shared" si="23"/>
        <v>0</v>
      </c>
      <c r="O83">
        <f t="shared" si="24"/>
        <v>3</v>
      </c>
      <c r="P83" t="str">
        <f t="shared" si="30"/>
        <v>62</v>
      </c>
      <c r="R83" t="str">
        <f t="shared" si="25"/>
        <v>0x62,	 // 0x51 | acceleration | uint16 (2 bytes) | datatype: 0 | factor_exp10: 0.001 | example: 518756</v>
      </c>
      <c r="S83" t="str">
        <f t="shared" si="26"/>
        <v>acceleration</v>
      </c>
      <c r="T83" s="9" t="str">
        <f t="shared" si="19"/>
        <v xml:space="preserve">  "acceleration": {"measurement_type": 0x51, "accuracy_decimals": 3, "unit_of_measurement": "m/s²"},</v>
      </c>
      <c r="U83" t="str">
        <f t="shared" si="28"/>
        <v xml:space="preserve">  0x51: "mdi:axis-arrow",</v>
      </c>
    </row>
    <row r="84" spans="1:21" x14ac:dyDescent="0.25">
      <c r="A84">
        <f t="shared" si="29"/>
        <v>82</v>
      </c>
      <c r="B84" t="s">
        <v>405</v>
      </c>
      <c r="C84" t="s">
        <v>406</v>
      </c>
      <c r="D84" t="s">
        <v>402</v>
      </c>
      <c r="E84">
        <v>1E-3</v>
      </c>
      <c r="F84" s="3" t="s">
        <v>408</v>
      </c>
      <c r="G84">
        <v>22.151</v>
      </c>
      <c r="H84" t="s">
        <v>407</v>
      </c>
      <c r="K84" t="b">
        <f t="shared" si="20"/>
        <v>0</v>
      </c>
      <c r="L84" s="4" t="str">
        <f t="shared" si="21"/>
        <v>gyroscopeFALSE</v>
      </c>
      <c r="M84">
        <f t="shared" si="22"/>
        <v>2</v>
      </c>
      <c r="N84">
        <f t="shared" si="23"/>
        <v>0</v>
      </c>
      <c r="O84">
        <f t="shared" si="24"/>
        <v>3</v>
      </c>
      <c r="P84" t="str">
        <f t="shared" si="30"/>
        <v>62</v>
      </c>
      <c r="R84" t="str">
        <f t="shared" si="25"/>
        <v>0x62,	 // 0x52 | gyroscope | uint16 (2 bytes) | datatype: 0 | factor_exp10: 0.001 | example: 528756</v>
      </c>
      <c r="S84" t="str">
        <f t="shared" si="26"/>
        <v>gyroscope</v>
      </c>
      <c r="T84" s="9" t="str">
        <f t="shared" si="19"/>
        <v xml:space="preserve">  "gyroscope": {"measurement_type": 0x52, "accuracy_decimals": 3, "unit_of_measurement": "°/s"},</v>
      </c>
      <c r="U84" t="str">
        <f t="shared" si="28"/>
        <v xml:space="preserve">  0x52: None,</v>
      </c>
    </row>
    <row r="85" spans="1:21" x14ac:dyDescent="0.25">
      <c r="T85" s="9"/>
    </row>
    <row r="86" spans="1:21" x14ac:dyDescent="0.25">
      <c r="F86"/>
      <c r="G86" s="3"/>
    </row>
    <row r="87" spans="1:21" x14ac:dyDescent="0.25">
      <c r="F87"/>
      <c r="G87" s="3"/>
    </row>
    <row r="88" spans="1:21" x14ac:dyDescent="0.25">
      <c r="B88" t="s">
        <v>178</v>
      </c>
      <c r="C88" t="s">
        <v>197</v>
      </c>
      <c r="D88" t="s">
        <v>198</v>
      </c>
      <c r="E88" t="s">
        <v>199</v>
      </c>
      <c r="F88" s="3" t="s">
        <v>200</v>
      </c>
      <c r="G88" t="s">
        <v>3</v>
      </c>
      <c r="H88" t="s">
        <v>4</v>
      </c>
    </row>
    <row r="89" spans="1:21" x14ac:dyDescent="0.25">
      <c r="A89">
        <f t="shared" ref="A89" si="31">HEX2DEC(SUBSTITUTE(B89,"0x",""))</f>
        <v>58</v>
      </c>
      <c r="B89" t="s">
        <v>152</v>
      </c>
      <c r="C89" t="s">
        <v>153</v>
      </c>
      <c r="D89" t="s">
        <v>150</v>
      </c>
      <c r="E89" t="s">
        <v>154</v>
      </c>
      <c r="G89" t="s">
        <v>327</v>
      </c>
    </row>
    <row r="90" spans="1:21" x14ac:dyDescent="0.25">
      <c r="D90" t="s">
        <v>6</v>
      </c>
      <c r="E90" t="s">
        <v>156</v>
      </c>
      <c r="F90"/>
      <c r="G90" t="s">
        <v>328</v>
      </c>
      <c r="H90" s="3" t="s">
        <v>156</v>
      </c>
      <c r="I90" s="3"/>
      <c r="J90" s="3"/>
    </row>
    <row r="91" spans="1:21" x14ac:dyDescent="0.25">
      <c r="D91" t="s">
        <v>9</v>
      </c>
      <c r="E91" t="s">
        <v>158</v>
      </c>
      <c r="F91"/>
      <c r="G91" t="s">
        <v>329</v>
      </c>
      <c r="H91" s="3" t="s">
        <v>158</v>
      </c>
      <c r="I91" s="3"/>
      <c r="J91" s="3"/>
    </row>
    <row r="92" spans="1:21" x14ac:dyDescent="0.25">
      <c r="D92" t="s">
        <v>13</v>
      </c>
      <c r="E92" t="s">
        <v>160</v>
      </c>
      <c r="F92"/>
      <c r="G92" t="s">
        <v>330</v>
      </c>
      <c r="H92" s="3" t="s">
        <v>160</v>
      </c>
      <c r="I92" s="3"/>
      <c r="J92" s="3"/>
    </row>
    <row r="93" spans="1:21" x14ac:dyDescent="0.25">
      <c r="D93" t="s">
        <v>17</v>
      </c>
      <c r="E93" t="s">
        <v>162</v>
      </c>
      <c r="F93"/>
      <c r="G93" t="s">
        <v>331</v>
      </c>
      <c r="H93" s="3" t="s">
        <v>162</v>
      </c>
      <c r="I93" s="3"/>
      <c r="J93" s="3"/>
    </row>
    <row r="94" spans="1:21" x14ac:dyDescent="0.25">
      <c r="D94" t="s">
        <v>21</v>
      </c>
      <c r="E94" t="s">
        <v>164</v>
      </c>
      <c r="F94"/>
      <c r="G94" t="s">
        <v>332</v>
      </c>
      <c r="H94" s="3" t="s">
        <v>164</v>
      </c>
      <c r="I94" s="3"/>
      <c r="J94" s="3"/>
    </row>
    <row r="95" spans="1:21" x14ac:dyDescent="0.25">
      <c r="D95" t="s">
        <v>25</v>
      </c>
      <c r="E95" t="s">
        <v>166</v>
      </c>
      <c r="F95"/>
      <c r="G95" t="s">
        <v>333</v>
      </c>
      <c r="H95" s="3" t="s">
        <v>166</v>
      </c>
      <c r="I95" s="3"/>
      <c r="J95" s="3"/>
    </row>
    <row r="96" spans="1:21" x14ac:dyDescent="0.25">
      <c r="A96">
        <f t="shared" ref="A96" si="32">HEX2DEC(SUBSTITUTE(B96,"0x",""))</f>
        <v>60</v>
      </c>
      <c r="B96" t="s">
        <v>168</v>
      </c>
      <c r="C96" t="s">
        <v>169</v>
      </c>
      <c r="D96" t="s">
        <v>150</v>
      </c>
      <c r="E96" t="s">
        <v>154</v>
      </c>
      <c r="G96" t="s">
        <v>334</v>
      </c>
    </row>
    <row r="97" spans="4:10" x14ac:dyDescent="0.25">
      <c r="D97" t="s">
        <v>6</v>
      </c>
      <c r="E97" t="s">
        <v>171</v>
      </c>
      <c r="F97" t="s">
        <v>172</v>
      </c>
      <c r="G97" t="s">
        <v>335</v>
      </c>
      <c r="H97" s="3" t="s">
        <v>174</v>
      </c>
      <c r="I97" s="3"/>
      <c r="J97" s="3"/>
    </row>
    <row r="98" spans="4:10" x14ac:dyDescent="0.25">
      <c r="D98" t="s">
        <v>9</v>
      </c>
      <c r="E98" t="s">
        <v>175</v>
      </c>
      <c r="F98" t="s">
        <v>172</v>
      </c>
      <c r="G98" t="s">
        <v>336</v>
      </c>
      <c r="H98" s="3" t="s">
        <v>177</v>
      </c>
      <c r="I98" s="3"/>
      <c r="J98" s="3"/>
    </row>
  </sheetData>
  <autoFilter ref="A1:T81" xr:uid="{28042196-756D-49C6-ACCE-21EFE4A952B1}"/>
  <conditionalFormatting sqref="L1:L1048576">
    <cfRule type="duplicateValues" dxfId="0" priority="1"/>
  </conditionalFormatting>
  <conditionalFormatting sqref="M1:M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O1:O1048576">
    <cfRule type="colorScale" priority="2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V1</vt:lpstr>
      <vt:lpstr>V2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Attila Faragó</dc:creator>
  <cp:lastModifiedBy>Farago, Attila</cp:lastModifiedBy>
  <dcterms:created xsi:type="dcterms:W3CDTF">2023-06-14T21:41:37Z</dcterms:created>
  <dcterms:modified xsi:type="dcterms:W3CDTF">2023-07-04T01:43:55Z</dcterms:modified>
</cp:coreProperties>
</file>