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PhD Application\Materials\Projects\IE 5330\"/>
    </mc:Choice>
  </mc:AlternateContent>
  <xr:revisionPtr revIDLastSave="0" documentId="8_{ABF32F85-CB62-4797-82FA-8B87A4EC3173}" xr6:coauthVersionLast="47" xr6:coauthVersionMax="47" xr10:uidLastSave="{00000000-0000-0000-0000-000000000000}"/>
  <bookViews>
    <workbookView xWindow="-108" yWindow="-108" windowWidth="23256" windowHeight="12576" xr2:uid="{B149234E-D77A-4F77-B84A-C7402B6EA950}"/>
  </bookViews>
  <sheets>
    <sheet name="Sheet1" sheetId="1" r:id="rId1"/>
  </sheets>
  <definedNames>
    <definedName name="solver_adj" localSheetId="0" hidden="1">Sheet1!$L$39:$L$41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Sheet1!$L$39</definedName>
    <definedName name="solver_lhs10" localSheetId="0" hidden="1">Sheet1!$Q$48</definedName>
    <definedName name="solver_lhs2" localSheetId="0" hidden="1">Sheet1!$L$39</definedName>
    <definedName name="solver_lhs3" localSheetId="0" hidden="1">Sheet1!$L$39:$L$41</definedName>
    <definedName name="solver_lhs4" localSheetId="0" hidden="1">Sheet1!$L$40</definedName>
    <definedName name="solver_lhs5" localSheetId="0" hidden="1">Sheet1!$L$40</definedName>
    <definedName name="solver_lhs6" localSheetId="0" hidden="1">Sheet1!$L$41</definedName>
    <definedName name="solver_lhs7" localSheetId="0" hidden="1">Sheet1!$L$41</definedName>
    <definedName name="solver_lhs8" localSheetId="0" hidden="1">Sheet1!$Q$48</definedName>
    <definedName name="solver_lhs9" localSheetId="0" hidden="1">Sheet1!$Q$48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Sheet1!$S$48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2" localSheetId="0" hidden="1">3</definedName>
    <definedName name="solver_rel3" localSheetId="0" hidden="1">4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200</definedName>
    <definedName name="solver_rhs10" localSheetId="0" hidden="1">0.95</definedName>
    <definedName name="solver_rhs2" localSheetId="0" hidden="1">1</definedName>
    <definedName name="solver_rhs3" localSheetId="0" hidden="1">"integer"</definedName>
    <definedName name="solver_rhs4" localSheetId="0" hidden="1">200</definedName>
    <definedName name="solver_rhs5" localSheetId="0" hidden="1">1</definedName>
    <definedName name="solver_rhs6" localSheetId="0" hidden="1">200</definedName>
    <definedName name="solver_rhs7" localSheetId="0" hidden="1">1</definedName>
    <definedName name="solver_rhs8" localSheetId="0" hidden="1">0.99</definedName>
    <definedName name="solver_rhs9" localSheetId="0" hidden="1">0.95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1" l="1"/>
  <c r="T62" i="1"/>
  <c r="R62" i="1"/>
  <c r="T61" i="1"/>
  <c r="R61" i="1"/>
  <c r="T60" i="1"/>
  <c r="R60" i="1"/>
  <c r="T59" i="1"/>
  <c r="T63" i="1" s="1"/>
  <c r="R59" i="1"/>
  <c r="S59" i="1" s="1"/>
  <c r="M69" i="1" s="1"/>
  <c r="Q59" i="1"/>
  <c r="Q38" i="1"/>
  <c r="Q39" i="1"/>
  <c r="M44" i="1"/>
  <c r="Q40" i="1"/>
  <c r="Q41" i="1"/>
  <c r="S39" i="1"/>
  <c r="S40" i="1"/>
  <c r="S41" i="1"/>
  <c r="P38" i="1"/>
  <c r="S38" i="1" s="1"/>
  <c r="O20" i="1"/>
  <c r="O21" i="1"/>
  <c r="O22" i="1"/>
  <c r="O19" i="1"/>
  <c r="R69" i="1" l="1"/>
  <c r="P69" i="1"/>
  <c r="T69" i="1"/>
  <c r="T65" i="1"/>
  <c r="S42" i="1"/>
  <c r="S48" i="1" s="1"/>
  <c r="R38" i="1"/>
  <c r="L48" i="1" s="1"/>
  <c r="Q48" i="1" s="1"/>
  <c r="O48" i="1" l="1"/>
  <c r="S44" i="1"/>
  <c r="O53" i="1" l="1"/>
</calcChain>
</file>

<file path=xl/sharedStrings.xml><?xml version="1.0" encoding="utf-8"?>
<sst xmlns="http://schemas.openxmlformats.org/spreadsheetml/2006/main" count="82" uniqueCount="56">
  <si>
    <t>Component</t>
  </si>
  <si>
    <t>Distribution</t>
  </si>
  <si>
    <t>MTBF (years)</t>
  </si>
  <si>
    <t>Unit Price</t>
  </si>
  <si>
    <t>Solar Panel</t>
  </si>
  <si>
    <t>~2000</t>
  </si>
  <si>
    <t>$2.56 per watt</t>
  </si>
  <si>
    <t>Charge Controller</t>
  </si>
  <si>
    <t>~100</t>
  </si>
  <si>
    <t>~$200</t>
  </si>
  <si>
    <t>DC/AC Inverter (string)</t>
  </si>
  <si>
    <t>~225</t>
  </si>
  <si>
    <t>~$500</t>
  </si>
  <si>
    <t>DC/AC Inverter (micro)</t>
  </si>
  <si>
    <t>~3630</t>
  </si>
  <si>
    <t>~$1000 (estimate)</t>
  </si>
  <si>
    <t>Batteries</t>
  </si>
  <si>
    <t>~10</t>
  </si>
  <si>
    <t>$12,500 for 10 kWh</t>
  </si>
  <si>
    <t>Notes</t>
  </si>
  <si>
    <r>
      <t>Failure Rates</t>
    </r>
    <r>
      <rPr>
        <sz val="11"/>
        <color theme="1"/>
        <rFont val="Aptos Narrow"/>
        <family val="2"/>
        <scheme val="minor"/>
      </rPr>
      <t>: Derived from studies and industry estimates. Solar panel data from NREL, inverter data from SolarInsure, and battery data from SolarQuotes.</t>
    </r>
  </si>
  <si>
    <r>
      <t>Distributions</t>
    </r>
    <r>
      <rPr>
        <sz val="11"/>
        <color theme="1"/>
        <rFont val="Aptos Narrow"/>
        <family val="2"/>
        <scheme val="minor"/>
      </rPr>
      <t>: Exponential used for electronic components for simplicity; Weibull for batteries to capture aging effects.</t>
    </r>
  </si>
  <si>
    <r>
      <t>MTBF</t>
    </r>
    <r>
      <rPr>
        <sz val="11"/>
        <color theme="1"/>
        <rFont val="Aptos Narrow"/>
        <family val="2"/>
        <scheme val="minor"/>
      </rPr>
      <t>: Calculated as 1/λ for exponential distributions; for batteries, approximated as average lifespan.</t>
    </r>
  </si>
  <si>
    <r>
      <t>Unit Prices</t>
    </r>
    <r>
      <rPr>
        <sz val="11"/>
        <color theme="1"/>
        <rFont val="Aptos Narrow"/>
        <family val="2"/>
        <scheme val="minor"/>
      </rPr>
      <t>: Reflect 2025 market averages, subject to variation by brand and location.</t>
    </r>
  </si>
  <si>
    <t>Failure Rate (YEAR)</t>
  </si>
  <si>
    <r>
      <rPr>
        <i/>
        <sz val="11"/>
        <color theme="1"/>
        <rFont val="Aptos Narrow"/>
        <family val="2"/>
      </rPr>
      <t>α</t>
    </r>
    <r>
      <rPr>
        <sz val="11"/>
        <color theme="1"/>
        <rFont val="Aptos Narrow"/>
        <family val="2"/>
      </rPr>
      <t xml:space="preserve">= 1/ 11.28, </t>
    </r>
    <r>
      <rPr>
        <i/>
        <sz val="11"/>
        <color theme="1"/>
        <rFont val="Aptos Narrow"/>
        <family val="2"/>
      </rPr>
      <t>β</t>
    </r>
    <r>
      <rPr>
        <sz val="11"/>
        <color theme="1"/>
        <rFont val="Aptos Narrow"/>
        <family val="2"/>
      </rPr>
      <t>=2</t>
    </r>
  </si>
  <si>
    <t>Exponential</t>
  </si>
  <si>
    <t xml:space="preserve">Exponential </t>
  </si>
  <si>
    <t xml:space="preserve">Weibull </t>
  </si>
  <si>
    <t xml:space="preserve">t (years) </t>
  </si>
  <si>
    <t>Solar Panels</t>
  </si>
  <si>
    <t>Charge Controllers</t>
  </si>
  <si>
    <t>Inverters</t>
  </si>
  <si>
    <t>Cost $</t>
  </si>
  <si>
    <t>x1</t>
  </si>
  <si>
    <t>x2</t>
  </si>
  <si>
    <t>x3</t>
  </si>
  <si>
    <t>x4</t>
  </si>
  <si>
    <t xml:space="preserve">Number of Redundant Unit </t>
  </si>
  <si>
    <t>Component R(t)</t>
  </si>
  <si>
    <t>Subssytem (R_sub)</t>
  </si>
  <si>
    <t>Number of PVs</t>
  </si>
  <si>
    <t>f</t>
  </si>
  <si>
    <t>1 System (R_sys)</t>
  </si>
  <si>
    <r>
      <t xml:space="preserve">he reliability of each string of </t>
    </r>
    <r>
      <rPr>
        <b/>
        <sz val="11"/>
        <color theme="1"/>
        <rFont val="Aptos Narrow"/>
        <family val="2"/>
        <scheme val="minor"/>
      </rPr>
      <t>100 PV systems</t>
    </r>
    <r>
      <rPr>
        <sz val="11"/>
        <color theme="1"/>
        <rFont val="Aptos Narrow"/>
        <family val="2"/>
        <scheme val="minor"/>
      </rPr>
      <t xml:space="preserve"> connected in series is approximately:</t>
    </r>
  </si>
  <si>
    <t>Strings</t>
  </si>
  <si>
    <t>PVs in Single Strings</t>
  </si>
  <si>
    <t xml:space="preserve">Total cost for the Solar Farm </t>
  </si>
  <si>
    <t xml:space="preserve">The Solar Farm Reliability </t>
  </si>
  <si>
    <t>Reliability of a single string com prised of 100 PV connected in Parallel</t>
  </si>
  <si>
    <t>combiner box</t>
  </si>
  <si>
    <t>Inverter</t>
  </si>
  <si>
    <t xml:space="preserve">block </t>
  </si>
  <si>
    <t>DV</t>
  </si>
  <si>
    <t>Total Cost (USD)</t>
  </si>
  <si>
    <t xml:space="preserve">Reliability of a single string com prised of 100 PV connected in series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</si>
</sst>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Aptos Narrow"/>
      <family val="2"/>
    </font>
    <font>
      <i/>
      <sz val="11"/>
      <color theme="1"/>
      <name val="Aptos Narrow"/>
      <family val="2"/>
    </font>
    <font>
      <b/>
      <sz val="12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206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4" fillId="0" borderId="0" xfId="0" applyFont="1" applyAlignment="1">
      <alignment vertical="center" wrapText="1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3" xfId="0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Border="1"/>
    <xf numFmtId="0" fontId="7" fillId="0" borderId="0" xfId="0" applyFont="1" applyAlignment="1">
      <alignment vertical="center" wrapText="1"/>
    </xf>
    <xf numFmtId="0" fontId="0" fillId="0" borderId="6" xfId="0" applyBorder="1"/>
    <xf numFmtId="0" fontId="6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right" wrapText="1"/>
    </xf>
    <xf numFmtId="0" fontId="0" fillId="2" borderId="5" xfId="0" applyFill="1" applyBorder="1"/>
    <xf numFmtId="0" fontId="0" fillId="2" borderId="11" xfId="0" applyFill="1" applyBorder="1"/>
    <xf numFmtId="0" fontId="0" fillId="0" borderId="12" xfId="0" applyBorder="1" applyAlignment="1">
      <alignment horizontal="right"/>
    </xf>
    <xf numFmtId="0" fontId="0" fillId="0" borderId="12" xfId="0" applyBorder="1"/>
    <xf numFmtId="0" fontId="0" fillId="0" borderId="13" xfId="0" applyBorder="1"/>
    <xf numFmtId="11" fontId="1" fillId="2" borderId="6" xfId="0" applyNumberFormat="1" applyFont="1" applyFill="1" applyBorder="1"/>
    <xf numFmtId="0" fontId="2" fillId="0" borderId="3" xfId="0" applyFont="1" applyBorder="1" applyAlignment="1">
      <alignment horizontal="right"/>
    </xf>
    <xf numFmtId="0" fontId="8" fillId="3" borderId="4" xfId="0" applyFont="1" applyFill="1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1572367</xdr:colOff>
      <xdr:row>10</xdr:row>
      <xdr:rowOff>80153</xdr:rowOff>
    </xdr:from>
    <xdr:to>
      <xdr:col>13</xdr:col>
      <xdr:colOff>177836</xdr:colOff>
      <xdr:row>13</xdr:row>
      <xdr:rowOff>76344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34580F7-BCCF-CAF8-F57C-41A05E32141C}"/>
            </a:ext>
          </a:extLst>
        </xdr:cNvPr>
        <xdr:cNvGrpSpPr/>
      </xdr:nvGrpSpPr>
      <xdr:grpSpPr>
        <a:xfrm>
          <a:off x="8197285" y="1873094"/>
          <a:ext cx="6619916" cy="534074"/>
          <a:chOff x="0" y="0"/>
          <a:chExt cx="5624946" cy="544830"/>
        </a:xfrm>
      </xdr:grpSpPr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5DF24B30-43DF-BF87-3512-D2A914D17F17}"/>
              </a:ext>
            </a:extLst>
          </xdr:cNvPr>
          <xdr:cNvCxnSpPr/>
        </xdr:nvCxnSpPr>
        <xdr:spPr>
          <a:xfrm>
            <a:off x="0" y="246185"/>
            <a:ext cx="5624946" cy="213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936E2C1C-BCE6-9CA9-76A4-0EB68F337501}"/>
              </a:ext>
            </a:extLst>
          </xdr:cNvPr>
          <xdr:cNvSpPr/>
        </xdr:nvSpPr>
        <xdr:spPr>
          <a:xfrm>
            <a:off x="345831" y="5862"/>
            <a:ext cx="838200" cy="526473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Aft>
                <a:spcPts val="800"/>
              </a:spcAft>
            </a:pPr>
            <a:r>
              <a:rPr lang="en-US" sz="1200" kern="100">
                <a:effectLst/>
                <a:latin typeface="Times New Roman" panose="02020603050405020304" pitchFamily="18" charset="0"/>
                <a:ea typeface="DengXian" panose="02010600030101010101" pitchFamily="2" charset="-122"/>
                <a:cs typeface="Times New Roman" panose="02020603050405020304" pitchFamily="18" charset="0"/>
              </a:rPr>
              <a:t>Solar Panel 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D0CD5E2F-B8CF-E067-1A84-15CDF73B381D}"/>
              </a:ext>
            </a:extLst>
          </xdr:cNvPr>
          <xdr:cNvSpPr/>
        </xdr:nvSpPr>
        <xdr:spPr>
          <a:xfrm>
            <a:off x="1740877" y="0"/>
            <a:ext cx="931545" cy="54483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Aft>
                <a:spcPts val="800"/>
              </a:spcAft>
            </a:pPr>
            <a:r>
              <a:rPr lang="en-US" sz="1200" kern="100">
                <a:effectLst/>
                <a:latin typeface="Times New Roman" panose="02020603050405020304" pitchFamily="18" charset="0"/>
                <a:ea typeface="DengXian" panose="02010600030101010101" pitchFamily="2" charset="-122"/>
                <a:cs typeface="Times New Roman" panose="02020603050405020304" pitchFamily="18" charset="0"/>
              </a:rPr>
              <a:t>Charger Controller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B9E68FFB-FEB8-77C6-C1D7-B5F9386E0DEA}"/>
              </a:ext>
            </a:extLst>
          </xdr:cNvPr>
          <xdr:cNvSpPr/>
        </xdr:nvSpPr>
        <xdr:spPr>
          <a:xfrm>
            <a:off x="3171092" y="5862"/>
            <a:ext cx="838200" cy="526473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Aft>
                <a:spcPts val="800"/>
              </a:spcAft>
            </a:pPr>
            <a:r>
              <a:rPr lang="en-US" sz="1200" kern="100">
                <a:effectLst/>
                <a:latin typeface="Times New Roman" panose="02020603050405020304" pitchFamily="18" charset="0"/>
                <a:ea typeface="DengXian" panose="02010600030101010101" pitchFamily="2" charset="-122"/>
                <a:cs typeface="Times New Roman" panose="02020603050405020304" pitchFamily="18" charset="0"/>
              </a:rPr>
              <a:t>DC/AC Inverters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2D13F044-D581-8302-B621-637F187DD6F7}"/>
              </a:ext>
            </a:extLst>
          </xdr:cNvPr>
          <xdr:cNvSpPr/>
        </xdr:nvSpPr>
        <xdr:spPr>
          <a:xfrm>
            <a:off x="4525108" y="5862"/>
            <a:ext cx="838200" cy="526473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Aft>
                <a:spcPts val="800"/>
              </a:spcAft>
            </a:pPr>
            <a:r>
              <a:rPr lang="en-US" sz="1200" kern="100">
                <a:effectLst/>
                <a:latin typeface="Times New Roman" panose="02020603050405020304" pitchFamily="18" charset="0"/>
                <a:ea typeface="DengXian" panose="02010600030101010101" pitchFamily="2" charset="-122"/>
                <a:cs typeface="Times New Roman" panose="02020603050405020304" pitchFamily="18" charset="0"/>
              </a:rPr>
              <a:t>Battery 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B6F6-5610-4610-B0AD-F00738D87A83}">
  <dimension ref="H7:T69"/>
  <sheetViews>
    <sheetView tabSelected="1" topLeftCell="H24" zoomScale="85" zoomScaleNormal="85" workbookViewId="0">
      <selection activeCell="S29" sqref="S29"/>
    </sheetView>
  </sheetViews>
  <sheetFormatPr defaultRowHeight="14.4" x14ac:dyDescent="0.3"/>
  <cols>
    <col min="8" max="8" width="34.33203125" customWidth="1"/>
    <col min="9" max="9" width="24.6640625" customWidth="1"/>
    <col min="10" max="10" width="48.6640625" customWidth="1"/>
    <col min="11" max="11" width="12.88671875" customWidth="1"/>
    <col min="12" max="12" width="13.88671875" customWidth="1"/>
    <col min="13" max="13" width="16.6640625" customWidth="1"/>
    <col min="15" max="15" width="15.33203125" customWidth="1"/>
    <col min="17" max="17" width="17.21875" customWidth="1"/>
    <col min="19" max="19" width="23.44140625" customWidth="1"/>
  </cols>
  <sheetData>
    <row r="7" spans="9:9" x14ac:dyDescent="0.3">
      <c r="I7" s="1"/>
    </row>
    <row r="18" spans="9:15" x14ac:dyDescent="0.3">
      <c r="I18" s="2" t="s">
        <v>0</v>
      </c>
      <c r="J18" s="2" t="s">
        <v>24</v>
      </c>
      <c r="K18" s="2" t="s">
        <v>1</v>
      </c>
      <c r="L18" s="2" t="s">
        <v>2</v>
      </c>
      <c r="M18" s="2" t="s">
        <v>3</v>
      </c>
    </row>
    <row r="19" spans="9:15" x14ac:dyDescent="0.3">
      <c r="I19" s="3" t="s">
        <v>4</v>
      </c>
      <c r="J19" s="3">
        <v>5.0000000000000001E-4</v>
      </c>
      <c r="K19" s="3" t="s">
        <v>26</v>
      </c>
      <c r="L19" s="3" t="s">
        <v>5</v>
      </c>
      <c r="M19" s="3" t="s">
        <v>6</v>
      </c>
      <c r="O19">
        <f>EXP((-J19*20))</f>
        <v>0.99004983374916811</v>
      </c>
    </row>
    <row r="20" spans="9:15" x14ac:dyDescent="0.3">
      <c r="I20" s="3" t="s">
        <v>7</v>
      </c>
      <c r="J20" s="3">
        <v>0.01</v>
      </c>
      <c r="K20" s="3" t="s">
        <v>27</v>
      </c>
      <c r="L20" s="3" t="s">
        <v>8</v>
      </c>
      <c r="M20" s="3" t="s">
        <v>9</v>
      </c>
      <c r="O20">
        <f t="shared" ref="O20:O22" si="0">EXP((-J20*20))</f>
        <v>0.81873075307798182</v>
      </c>
    </row>
    <row r="21" spans="9:15" x14ac:dyDescent="0.3">
      <c r="I21" s="3" t="s">
        <v>10</v>
      </c>
      <c r="J21" s="3">
        <v>4.45E-3</v>
      </c>
      <c r="K21" s="3" t="s">
        <v>27</v>
      </c>
      <c r="L21" s="3" t="s">
        <v>11</v>
      </c>
      <c r="M21" s="3" t="s">
        <v>12</v>
      </c>
      <c r="O21">
        <f t="shared" si="0"/>
        <v>0.91484557357445195</v>
      </c>
    </row>
    <row r="22" spans="9:15" x14ac:dyDescent="0.3">
      <c r="I22" s="3" t="s">
        <v>13</v>
      </c>
      <c r="J22" s="3">
        <v>2.7549999999999997E-4</v>
      </c>
      <c r="K22" s="3" t="s">
        <v>27</v>
      </c>
      <c r="L22" s="3" t="s">
        <v>14</v>
      </c>
      <c r="M22" s="3" t="s">
        <v>15</v>
      </c>
      <c r="O22">
        <f t="shared" si="0"/>
        <v>0.99450515220767155</v>
      </c>
    </row>
    <row r="23" spans="9:15" ht="43.2" x14ac:dyDescent="0.3">
      <c r="I23" s="3" t="s">
        <v>16</v>
      </c>
      <c r="J23" s="7" t="s">
        <v>25</v>
      </c>
      <c r="K23" s="3" t="s">
        <v>28</v>
      </c>
      <c r="L23" s="3" t="s">
        <v>17</v>
      </c>
      <c r="M23" s="3" t="s">
        <v>18</v>
      </c>
    </row>
    <row r="25" spans="9:15" ht="23.4" x14ac:dyDescent="0.3">
      <c r="I25" s="4" t="s">
        <v>19</v>
      </c>
    </row>
    <row r="26" spans="9:15" x14ac:dyDescent="0.3">
      <c r="I26" s="5"/>
    </row>
    <row r="27" spans="9:15" x14ac:dyDescent="0.3">
      <c r="I27" s="6" t="s">
        <v>20</v>
      </c>
    </row>
    <row r="28" spans="9:15" x14ac:dyDescent="0.3">
      <c r="I28" s="6" t="s">
        <v>21</v>
      </c>
    </row>
    <row r="29" spans="9:15" x14ac:dyDescent="0.3">
      <c r="I29" s="6" t="s">
        <v>22</v>
      </c>
    </row>
    <row r="30" spans="9:15" x14ac:dyDescent="0.3">
      <c r="I30" s="6" t="s">
        <v>23</v>
      </c>
    </row>
    <row r="34" spans="8:19" x14ac:dyDescent="0.3">
      <c r="H34" t="s">
        <v>42</v>
      </c>
      <c r="L34" t="s">
        <v>44</v>
      </c>
    </row>
    <row r="36" spans="8:19" ht="15" thickBot="1" x14ac:dyDescent="0.35"/>
    <row r="37" spans="8:19" ht="47.4" thickBot="1" x14ac:dyDescent="0.35">
      <c r="K37" s="18" t="s">
        <v>53</v>
      </c>
      <c r="L37" s="25" t="s">
        <v>38</v>
      </c>
      <c r="M37" s="23" t="s">
        <v>0</v>
      </c>
      <c r="N37" s="23" t="s">
        <v>29</v>
      </c>
      <c r="O37" s="23" t="s">
        <v>39</v>
      </c>
      <c r="P37" s="23" t="s">
        <v>33</v>
      </c>
      <c r="Q37" s="23" t="s">
        <v>40</v>
      </c>
      <c r="R37" s="24" t="s">
        <v>43</v>
      </c>
      <c r="S37" s="12" t="s">
        <v>54</v>
      </c>
    </row>
    <row r="38" spans="8:19" ht="15.6" x14ac:dyDescent="0.3">
      <c r="K38" s="28" t="s">
        <v>34</v>
      </c>
      <c r="L38" s="26">
        <v>2</v>
      </c>
      <c r="M38" s="19" t="s">
        <v>30</v>
      </c>
      <c r="N38" s="20">
        <v>20</v>
      </c>
      <c r="O38" s="21">
        <v>0.99004999999999999</v>
      </c>
      <c r="P38" s="22">
        <f>2.56*250</f>
        <v>640</v>
      </c>
      <c r="Q38" s="22">
        <f>1-(1-O38)^L38</f>
        <v>0.99990099750000005</v>
      </c>
      <c r="R38" s="34">
        <f>((PRODUCT(Q38:Q41)))</f>
        <v>0.91881663585390372</v>
      </c>
      <c r="S38" s="13">
        <f>L38*P38</f>
        <v>1280</v>
      </c>
    </row>
    <row r="39" spans="8:19" ht="31.2" x14ac:dyDescent="0.3">
      <c r="K39" s="28" t="s">
        <v>35</v>
      </c>
      <c r="L39" s="27">
        <v>39</v>
      </c>
      <c r="M39" s="9" t="s">
        <v>31</v>
      </c>
      <c r="N39" s="10">
        <v>20</v>
      </c>
      <c r="O39" s="11">
        <v>0.13533500000000001</v>
      </c>
      <c r="P39" s="8">
        <v>200</v>
      </c>
      <c r="Q39" s="8">
        <f t="shared" ref="Q39:Q41" si="1">1-(1-O39)^L39</f>
        <v>0.99655596690063664</v>
      </c>
      <c r="R39" s="35"/>
      <c r="S39" s="13">
        <f t="shared" ref="S39:S41" si="2">L39*P39</f>
        <v>7800</v>
      </c>
    </row>
    <row r="40" spans="8:19" ht="15.6" x14ac:dyDescent="0.3">
      <c r="K40" s="28" t="s">
        <v>36</v>
      </c>
      <c r="L40" s="27">
        <v>25</v>
      </c>
      <c r="M40" s="9" t="s">
        <v>32</v>
      </c>
      <c r="N40" s="10">
        <v>20</v>
      </c>
      <c r="O40" s="11">
        <v>0.189002</v>
      </c>
      <c r="P40" s="8">
        <v>500</v>
      </c>
      <c r="Q40" s="8">
        <f t="shared" si="1"/>
        <v>0.99468510633527507</v>
      </c>
      <c r="R40" s="35"/>
      <c r="S40" s="13">
        <f t="shared" si="2"/>
        <v>12500</v>
      </c>
    </row>
    <row r="41" spans="8:19" ht="15.6" x14ac:dyDescent="0.3">
      <c r="K41" s="28" t="s">
        <v>37</v>
      </c>
      <c r="L41" s="27">
        <v>18</v>
      </c>
      <c r="M41" s="9" t="s">
        <v>16</v>
      </c>
      <c r="N41" s="10">
        <v>20</v>
      </c>
      <c r="O41" s="11">
        <v>0.13533500000000001</v>
      </c>
      <c r="P41" s="8">
        <v>12500</v>
      </c>
      <c r="Q41" s="8">
        <f t="shared" si="1"/>
        <v>0.92701025633278922</v>
      </c>
      <c r="R41" s="35"/>
      <c r="S41" s="13">
        <f t="shared" si="2"/>
        <v>225000</v>
      </c>
    </row>
    <row r="42" spans="8:19" x14ac:dyDescent="0.3">
      <c r="K42" s="29"/>
      <c r="S42" s="14">
        <f>SUM(S38:S41)</f>
        <v>246580</v>
      </c>
    </row>
    <row r="43" spans="8:19" ht="46.8" x14ac:dyDescent="0.3">
      <c r="K43" s="29"/>
      <c r="L43" t="s">
        <v>41</v>
      </c>
      <c r="M43" t="s">
        <v>45</v>
      </c>
      <c r="N43" s="17" t="s">
        <v>46</v>
      </c>
      <c r="S43" s="13"/>
    </row>
    <row r="44" spans="8:19" x14ac:dyDescent="0.3">
      <c r="K44" s="29"/>
      <c r="L44">
        <v>2200000</v>
      </c>
      <c r="M44">
        <f>L44/100</f>
        <v>22000</v>
      </c>
      <c r="N44">
        <v>100</v>
      </c>
      <c r="S44" s="14">
        <f>S42*100</f>
        <v>24658000</v>
      </c>
    </row>
    <row r="45" spans="8:19" x14ac:dyDescent="0.3">
      <c r="K45" s="29"/>
      <c r="S45" s="13"/>
    </row>
    <row r="46" spans="8:19" x14ac:dyDescent="0.3">
      <c r="K46" s="29"/>
      <c r="S46" s="13"/>
    </row>
    <row r="47" spans="8:19" ht="15" thickBot="1" x14ac:dyDescent="0.35">
      <c r="K47" s="29"/>
      <c r="L47" s="1" t="s">
        <v>55</v>
      </c>
      <c r="Q47" s="1" t="s">
        <v>48</v>
      </c>
      <c r="S47" s="32" t="s">
        <v>47</v>
      </c>
    </row>
    <row r="48" spans="8:19" ht="15" thickBot="1" x14ac:dyDescent="0.35">
      <c r="K48" s="30"/>
      <c r="L48" s="15">
        <f>R38^100</f>
        <v>2.1032213498647803E-4</v>
      </c>
      <c r="M48" s="16"/>
      <c r="N48" s="16"/>
      <c r="O48" s="16">
        <f>1-(1-L48)^1000</f>
        <v>0.18969475432201832</v>
      </c>
      <c r="P48" s="16"/>
      <c r="Q48" s="33">
        <f>1-(1-L48)^22000</f>
        <v>0.9902215434791638</v>
      </c>
      <c r="R48" s="16"/>
      <c r="S48" s="31">
        <f>S42*2200</f>
        <v>542476000</v>
      </c>
    </row>
    <row r="49" spans="11:20" ht="15" thickBot="1" x14ac:dyDescent="0.35"/>
    <row r="50" spans="11:20" ht="15" thickBot="1" x14ac:dyDescent="0.35">
      <c r="K50" s="18"/>
      <c r="M50" t="s">
        <v>50</v>
      </c>
      <c r="O50" t="s">
        <v>51</v>
      </c>
    </row>
    <row r="51" spans="11:20" x14ac:dyDescent="0.3">
      <c r="M51">
        <v>1</v>
      </c>
      <c r="O51">
        <v>2</v>
      </c>
    </row>
    <row r="53" spans="11:20" x14ac:dyDescent="0.3">
      <c r="N53" t="s">
        <v>52</v>
      </c>
      <c r="O53">
        <f>L48*M51*O51</f>
        <v>4.2064426997295607E-4</v>
      </c>
    </row>
    <row r="57" spans="11:20" ht="15" thickBot="1" x14ac:dyDescent="0.35"/>
    <row r="58" spans="11:20" ht="47.4" thickBot="1" x14ac:dyDescent="0.35">
      <c r="L58" s="18" t="s">
        <v>53</v>
      </c>
      <c r="M58" s="25" t="s">
        <v>38</v>
      </c>
      <c r="N58" s="23" t="s">
        <v>0</v>
      </c>
      <c r="O58" s="23" t="s">
        <v>29</v>
      </c>
      <c r="P58" s="23" t="s">
        <v>39</v>
      </c>
      <c r="Q58" s="23" t="s">
        <v>33</v>
      </c>
      <c r="R58" s="23" t="s">
        <v>40</v>
      </c>
      <c r="S58" s="24" t="s">
        <v>43</v>
      </c>
      <c r="T58" s="12" t="s">
        <v>54</v>
      </c>
    </row>
    <row r="59" spans="11:20" ht="31.2" x14ac:dyDescent="0.3">
      <c r="L59" s="28" t="s">
        <v>34</v>
      </c>
      <c r="M59" s="26">
        <v>2</v>
      </c>
      <c r="N59" s="19" t="s">
        <v>30</v>
      </c>
      <c r="O59" s="20">
        <v>20</v>
      </c>
      <c r="P59" s="21">
        <v>0.99004999999999999</v>
      </c>
      <c r="Q59" s="22">
        <f>2.56*250</f>
        <v>640</v>
      </c>
      <c r="R59" s="22">
        <f>1-(1-P59)^M59</f>
        <v>0.99990099750000005</v>
      </c>
      <c r="S59" s="34">
        <f>((PRODUCT(R59:R62)))</f>
        <v>0.91483551183747724</v>
      </c>
      <c r="T59" s="13">
        <f>M59*Q59</f>
        <v>1280</v>
      </c>
    </row>
    <row r="60" spans="11:20" ht="46.8" x14ac:dyDescent="0.3">
      <c r="L60" s="28" t="s">
        <v>35</v>
      </c>
      <c r="M60" s="27">
        <v>56</v>
      </c>
      <c r="N60" s="9" t="s">
        <v>31</v>
      </c>
      <c r="O60" s="10">
        <v>20</v>
      </c>
      <c r="P60" s="11">
        <v>0.13533500000000001</v>
      </c>
      <c r="Q60" s="8">
        <v>200</v>
      </c>
      <c r="R60" s="8">
        <f t="shared" ref="R60:R62" si="3">1-(1-P60)^M60</f>
        <v>0.99970927573903889</v>
      </c>
      <c r="S60" s="35"/>
      <c r="T60" s="13">
        <f t="shared" ref="T60:T62" si="4">M60*Q60</f>
        <v>11200</v>
      </c>
    </row>
    <row r="61" spans="11:20" ht="31.2" x14ac:dyDescent="0.3">
      <c r="L61" s="28" t="s">
        <v>36</v>
      </c>
      <c r="M61" s="27">
        <v>37</v>
      </c>
      <c r="N61" s="9" t="s">
        <v>32</v>
      </c>
      <c r="O61" s="10">
        <v>20</v>
      </c>
      <c r="P61" s="11">
        <v>0.189002</v>
      </c>
      <c r="Q61" s="8">
        <v>500</v>
      </c>
      <c r="R61" s="8">
        <f t="shared" si="3"/>
        <v>0.99956973900382462</v>
      </c>
      <c r="S61" s="35"/>
      <c r="T61" s="13">
        <f t="shared" si="4"/>
        <v>18500</v>
      </c>
    </row>
    <row r="62" spans="11:20" ht="31.2" x14ac:dyDescent="0.3">
      <c r="L62" s="28" t="s">
        <v>37</v>
      </c>
      <c r="M62" s="27">
        <v>17</v>
      </c>
      <c r="N62" s="9" t="s">
        <v>16</v>
      </c>
      <c r="O62" s="10">
        <v>20</v>
      </c>
      <c r="P62" s="11">
        <v>0.13533500000000001</v>
      </c>
      <c r="Q62" s="8">
        <v>12500</v>
      </c>
      <c r="R62" s="8">
        <f t="shared" si="3"/>
        <v>0.91558610136039875</v>
      </c>
      <c r="S62" s="35"/>
      <c r="T62" s="13">
        <f t="shared" si="4"/>
        <v>212500</v>
      </c>
    </row>
    <row r="63" spans="11:20" x14ac:dyDescent="0.3">
      <c r="L63" s="29"/>
      <c r="T63" s="14">
        <f>SUM(T59:T62)</f>
        <v>243480</v>
      </c>
    </row>
    <row r="64" spans="11:20" ht="31.2" x14ac:dyDescent="0.3">
      <c r="L64" s="29"/>
      <c r="M64" t="s">
        <v>41</v>
      </c>
      <c r="N64" t="s">
        <v>45</v>
      </c>
      <c r="O64" s="17" t="s">
        <v>46</v>
      </c>
      <c r="T64" s="13"/>
    </row>
    <row r="65" spans="12:20" x14ac:dyDescent="0.3">
      <c r="L65" s="29"/>
      <c r="M65">
        <v>2200000</v>
      </c>
      <c r="N65">
        <f>M65/100</f>
        <v>22000</v>
      </c>
      <c r="O65">
        <v>100</v>
      </c>
      <c r="T65" s="14">
        <f>T63*100</f>
        <v>24348000</v>
      </c>
    </row>
    <row r="66" spans="12:20" x14ac:dyDescent="0.3">
      <c r="L66" s="29"/>
      <c r="T66" s="13"/>
    </row>
    <row r="67" spans="12:20" x14ac:dyDescent="0.3">
      <c r="L67" s="29"/>
      <c r="T67" s="13"/>
    </row>
    <row r="68" spans="12:20" ht="15" thickBot="1" x14ac:dyDescent="0.35">
      <c r="L68" s="29"/>
      <c r="M68" t="s">
        <v>49</v>
      </c>
      <c r="R68" s="1" t="s">
        <v>48</v>
      </c>
      <c r="T68" s="32" t="s">
        <v>47</v>
      </c>
    </row>
    <row r="69" spans="12:20" ht="15" thickBot="1" x14ac:dyDescent="0.35">
      <c r="L69" s="30"/>
      <c r="M69" s="15">
        <f>S59^100</f>
        <v>1.3623900362004154E-4</v>
      </c>
      <c r="N69" s="16"/>
      <c r="O69" s="16"/>
      <c r="P69" s="16">
        <f>1-(1-M69)^1000</f>
        <v>0.12737405433970128</v>
      </c>
      <c r="Q69" s="16"/>
      <c r="R69" s="33">
        <f>1-(1-M69)^22000</f>
        <v>0.95008642503892193</v>
      </c>
      <c r="S69" s="16"/>
      <c r="T69" s="31">
        <f>T63*2200</f>
        <v>535656000</v>
      </c>
    </row>
  </sheetData>
  <mergeCells count="2">
    <mergeCell ref="R38:R41"/>
    <mergeCell ref="S59:S6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85c09d-3cc0-4286-a920-f2497f0c288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679AED6483CC49946B97FD07C1F9FC" ma:contentTypeVersion="12" ma:contentTypeDescription="Create a new document." ma:contentTypeScope="" ma:versionID="aed30070a579ef36b879b9fb535422b3">
  <xsd:schema xmlns:xsd="http://www.w3.org/2001/XMLSchema" xmlns:xs="http://www.w3.org/2001/XMLSchema" xmlns:p="http://schemas.microsoft.com/office/2006/metadata/properties" xmlns:ns3="c685c09d-3cc0-4286-a920-f2497f0c2889" targetNamespace="http://schemas.microsoft.com/office/2006/metadata/properties" ma:root="true" ma:fieldsID="07e23db69f5265bb8b797a58f54c0eaa" ns3:_="">
    <xsd:import namespace="c685c09d-3cc0-4286-a920-f2497f0c288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85c09d-3cc0-4286-a920-f2497f0c288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6CF212-9A91-4164-A7B3-F7647BE324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2863C-41C5-4630-B9B3-DD7C9B2C5FA5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c685c09d-3cc0-4286-a920-f2497f0c2889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3E4DA8A-22C8-489B-8D63-19CB0B863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85c09d-3cc0-4286-a920-f2497f0c28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19c134a-14c9-4d4c-af65-c420f94c8cbb}" enabled="0" method="" siteId="{b19c134a-14c9-4d4c-af65-c420f94c8cb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Abedin, Ahsanul</dc:creator>
  <cp:lastModifiedBy>Abedin, Ahsanul</cp:lastModifiedBy>
  <dcterms:created xsi:type="dcterms:W3CDTF">2025-05-05T01:55:02Z</dcterms:created>
  <dcterms:modified xsi:type="dcterms:W3CDTF">2025-09-15T02:23:17Z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0x010100E1679AED6483CC49946B97FD07C1F9FC</vt:lpwstr>
  </property>
</Properties>
</file>