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hsan Farooq\OneDrive\Documents\Desktop\Projects\"/>
    </mc:Choice>
  </mc:AlternateContent>
  <bookViews>
    <workbookView xWindow="0" yWindow="0" windowWidth="19200" windowHeight="6930"/>
  </bookViews>
  <sheets>
    <sheet name="Design" sheetId="1" r:id="rId1"/>
    <sheet name="Row spacing" sheetId="3" r:id="rId2"/>
    <sheet name="Sheet2" sheetId="2" r:id="rId3"/>
  </sheets>
  <definedNames>
    <definedName name="L1_Landscape">Sheet2!$E$5</definedName>
    <definedName name="L1_portrait">Sheet2!$E$4</definedName>
    <definedName name="L2_Landscape">Sheet2!$E$7</definedName>
    <definedName name="L2_Portrait">Sheet2!$E$6</definedName>
    <definedName name="Panelconfiguration">INDIRECT(Design!$K$26)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3" l="1"/>
  <c r="F9" i="3"/>
  <c r="G8" i="3"/>
  <c r="F8" i="3"/>
  <c r="G7" i="3"/>
  <c r="F7" i="3"/>
  <c r="G6" i="3"/>
  <c r="F6" i="3"/>
  <c r="K25" i="1"/>
  <c r="E24" i="1"/>
  <c r="K23" i="1"/>
  <c r="V22" i="1"/>
  <c r="E22" i="1"/>
  <c r="V21" i="1"/>
  <c r="E20" i="1"/>
  <c r="K19" i="1"/>
  <c r="P16" i="1"/>
  <c r="V15" i="1"/>
  <c r="K14" i="1"/>
  <c r="V13" i="1"/>
  <c r="K13" i="1"/>
  <c r="P11" i="1"/>
  <c r="E11" i="1"/>
  <c r="E9" i="1"/>
  <c r="K8" i="1"/>
  <c r="E8" i="1"/>
  <c r="K6" i="1"/>
</calcChain>
</file>

<file path=xl/sharedStrings.xml><?xml version="1.0" encoding="utf-8"?>
<sst xmlns="http://schemas.openxmlformats.org/spreadsheetml/2006/main" count="98" uniqueCount="72">
  <si>
    <t>Units Consumed in Year</t>
  </si>
  <si>
    <t>Per Day Consumption</t>
  </si>
  <si>
    <t>kwh to be produced by Solar</t>
  </si>
  <si>
    <t xml:space="preserve">Sun hours                                </t>
  </si>
  <si>
    <t>kwh(units)</t>
  </si>
  <si>
    <t>kwh/day</t>
  </si>
  <si>
    <t>hrs</t>
  </si>
  <si>
    <t>kwh</t>
  </si>
  <si>
    <t>Battery Efficiency</t>
  </si>
  <si>
    <t>Depth of Discharge</t>
  </si>
  <si>
    <t>Temperature Factor</t>
  </si>
  <si>
    <t>Backup Days</t>
  </si>
  <si>
    <t>Capacity of Battery</t>
  </si>
  <si>
    <t>DC Voltage</t>
  </si>
  <si>
    <t>Battery Current</t>
  </si>
  <si>
    <t>Number of inverter MPPT</t>
  </si>
  <si>
    <t>Current/string</t>
  </si>
  <si>
    <t>%</t>
  </si>
  <si>
    <t>degrees</t>
  </si>
  <si>
    <t>Wh</t>
  </si>
  <si>
    <t>V</t>
  </si>
  <si>
    <t>Ah</t>
  </si>
  <si>
    <t>Ideal PV Plant Size</t>
  </si>
  <si>
    <t>Derating Factor</t>
  </si>
  <si>
    <t>PV Plant Size</t>
  </si>
  <si>
    <t>kWh</t>
  </si>
  <si>
    <t>kW</t>
  </si>
  <si>
    <t>VA of Inverter</t>
  </si>
  <si>
    <t>Inverter Size</t>
  </si>
  <si>
    <t>watts</t>
  </si>
  <si>
    <t>Size of Module</t>
  </si>
  <si>
    <t>Width of Module</t>
  </si>
  <si>
    <t>Number of modules</t>
  </si>
  <si>
    <t>Height of Modules</t>
  </si>
  <si>
    <t>Inter module spacing</t>
  </si>
  <si>
    <t>Area required by modules</t>
  </si>
  <si>
    <t>Area of installation space</t>
  </si>
  <si>
    <t>Recommended Structure</t>
  </si>
  <si>
    <t>Structure type</t>
  </si>
  <si>
    <t>Wp</t>
  </si>
  <si>
    <t>mm</t>
  </si>
  <si>
    <t>sq.ft</t>
  </si>
  <si>
    <t>L1_portrait</t>
  </si>
  <si>
    <t>L1_Landscape</t>
  </si>
  <si>
    <t>L2_Portrait</t>
  </si>
  <si>
    <t>L2_Landscape</t>
  </si>
  <si>
    <t>Module Vmp</t>
  </si>
  <si>
    <t>Module T_Vmp</t>
  </si>
  <si>
    <t>T_STC</t>
  </si>
  <si>
    <t>Inverter Vmin (MPP)</t>
  </si>
  <si>
    <t>Tmax of site</t>
  </si>
  <si>
    <t>Min String Size</t>
  </si>
  <si>
    <t>Module Voc</t>
  </si>
  <si>
    <t>T_VOC</t>
  </si>
  <si>
    <t>Module Tmin</t>
  </si>
  <si>
    <t>Inverter Vmax</t>
  </si>
  <si>
    <t>Max String Size</t>
  </si>
  <si>
    <t>C</t>
  </si>
  <si>
    <t>Mounting Structure</t>
  </si>
  <si>
    <t>Galvanization</t>
  </si>
  <si>
    <t>Hot dip Galvanized</t>
  </si>
  <si>
    <t>Latitude of area</t>
  </si>
  <si>
    <t>Tilt Angle</t>
  </si>
  <si>
    <t>Number of rows</t>
  </si>
  <si>
    <t>Row Spacing</t>
  </si>
  <si>
    <t>Isc of Module</t>
  </si>
  <si>
    <t>Breaker for PV</t>
  </si>
  <si>
    <t>Fuse (inv and battery)</t>
  </si>
  <si>
    <t>Width of Modules</t>
  </si>
  <si>
    <t>microns</t>
  </si>
  <si>
    <t>m</t>
  </si>
  <si>
    <t>Amps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</si>
</sst>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right"/>
    </xf>
    <xf numFmtId="0" fontId="0" fillId="0" borderId="1" xfId="0" applyBorder="1"/>
    <xf numFmtId="0" fontId="0" fillId="2" borderId="0" xfId="0" applyFill="1" applyAlignment="1">
      <alignment horizontal="right"/>
    </xf>
    <xf numFmtId="2" fontId="0" fillId="2" borderId="0" xfId="0" applyNumberFormat="1" applyFill="1"/>
    <xf numFmtId="0" fontId="1" fillId="3" borderId="0" xfId="0" applyFont="1" applyFill="1"/>
    <xf numFmtId="0" fontId="0" fillId="3" borderId="0" xfId="0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right"/>
    </xf>
    <xf numFmtId="2" fontId="0" fillId="3" borderId="0" xfId="0" applyNumberFormat="1" applyFill="1"/>
    <xf numFmtId="0" fontId="1" fillId="3" borderId="0" xfId="0" applyFont="1" applyFill="1" applyAlignment="1">
      <alignment horizontal="left"/>
    </xf>
    <xf numFmtId="0" fontId="0" fillId="4" borderId="0" xfId="0" applyFill="1"/>
    <xf numFmtId="0" fontId="1" fillId="4" borderId="0" xfId="0" applyFont="1" applyFill="1"/>
    <xf numFmtId="2" fontId="0" fillId="4" borderId="0" xfId="0" applyNumberFormat="1" applyFill="1"/>
    <xf numFmtId="0" fontId="1" fillId="4" borderId="0" xfId="0" applyFont="1" applyFill="1" applyAlignment="1">
      <alignment horizontal="left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Alignment="1">
      <alignment horizontal="right"/>
    </xf>
    <xf numFmtId="0" fontId="0" fillId="3" borderId="0" xfId="0" applyFon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Font="1" applyFill="1" applyAlignment="1">
      <alignment horizontal="right"/>
    </xf>
    <xf numFmtId="0" fontId="0" fillId="0" borderId="1" xfId="0" applyFont="1" applyBorder="1" applyAlignment="1">
      <alignment horizontal="right"/>
    </xf>
    <xf numFmtId="0" fontId="0" fillId="0" borderId="1" xfId="0" applyFont="1" applyFill="1" applyBorder="1" applyAlignment="1">
      <alignment horizontal="right"/>
    </xf>
    <xf numFmtId="0" fontId="1" fillId="0" borderId="0" xfId="0" applyFont="1" applyFill="1" applyAlignment="1">
      <alignment horizontal="left"/>
    </xf>
    <xf numFmtId="0" fontId="0" fillId="0" borderId="0" xfId="0" applyBorder="1" applyAlignment="1">
      <alignment horizontal="left"/>
    </xf>
    <xf numFmtId="2" fontId="0" fillId="0" borderId="0" xfId="0" applyNumberFormat="1" applyFill="1"/>
    <xf numFmtId="0" fontId="0" fillId="0" borderId="0" xfId="0" applyFill="1" applyBorder="1"/>
    <xf numFmtId="0" fontId="1" fillId="0" borderId="0" xfId="0" applyFont="1" applyFill="1" applyBorder="1" applyAlignment="1">
      <alignment horizontal="left"/>
    </xf>
    <xf numFmtId="2" fontId="0" fillId="0" borderId="0" xfId="0" applyNumberFormat="1" applyFill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" fontId="0" fillId="0" borderId="0" xfId="0" applyNumberFormat="1" applyFill="1" applyAlignment="1">
      <alignment horizontal="left"/>
    </xf>
    <xf numFmtId="0" fontId="0" fillId="0" borderId="3" xfId="0" applyFont="1" applyFill="1" applyBorder="1" applyAlignment="1">
      <alignment horizontal="right"/>
    </xf>
    <xf numFmtId="1" fontId="0" fillId="2" borderId="0" xfId="0" applyNumberFormat="1" applyFont="1" applyFill="1" applyAlignment="1">
      <alignment horizontal="right"/>
    </xf>
    <xf numFmtId="2" fontId="0" fillId="2" borderId="0" xfId="0" applyNumberFormat="1" applyFont="1" applyFill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Fill="1" applyBorder="1" applyAlignment="1">
      <alignment horizontal="right"/>
    </xf>
    <xf numFmtId="0" fontId="1" fillId="3" borderId="0" xfId="0" applyFont="1" applyFill="1"/>
    <xf numFmtId="0" fontId="1" fillId="3" borderId="2" xfId="0" applyFont="1" applyFill="1" applyBorder="1"/>
    <xf numFmtId="0" fontId="4" fillId="3" borderId="0" xfId="0" applyFont="1" applyFill="1" applyAlignment="1">
      <alignment horizontal="left"/>
    </xf>
    <xf numFmtId="0" fontId="4" fillId="3" borderId="2" xfId="0" applyFont="1" applyFill="1" applyBorder="1" applyAlignment="1">
      <alignment horizontal="left"/>
    </xf>
    <xf numFmtId="0" fontId="1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31749</xdr:colOff>
      <xdr:row>0</xdr:row>
      <xdr:rowOff>0</xdr:rowOff>
    </xdr:from>
    <xdr:to>
      <xdr:col>23</xdr:col>
      <xdr:colOff>9070</xdr:colOff>
      <xdr:row>2</xdr:row>
      <xdr:rowOff>177800</xdr:rowOff>
    </xdr:to>
    <xdr:sp macro="" textlink="">
      <xdr:nvSpPr>
        <xdr:cNvPr id="2" name="Rectangle 1"/>
        <xdr:cNvSpPr/>
      </xdr:nvSpPr>
      <xdr:spPr>
        <a:xfrm>
          <a:off x="31749" y="0"/>
          <a:ext cx="15063107" cy="540657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Times New Roman" panose="02020603050405020304" pitchFamily="18" charset="0"/>
              <a:cs typeface="Times New Roman" panose="02020603050405020304" pitchFamily="18" charset="0"/>
            </a:rPr>
            <a:t>Solar Design Dashboard</a:t>
          </a:r>
        </a:p>
      </xdr:txBody>
    </xdr:sp>
    <xdr:clientData/>
  </xdr:twoCellAnchor>
  <xdr:twoCellAnchor>
    <xdr:from>
      <xdr:col>0</xdr:col>
      <xdr:colOff>0</xdr:colOff>
      <xdr:row>2</xdr:row>
      <xdr:rowOff>68262</xdr:rowOff>
    </xdr:from>
    <xdr:to>
      <xdr:col>23</xdr:col>
      <xdr:colOff>0</xdr:colOff>
      <xdr:row>3</xdr:row>
      <xdr:rowOff>9071</xdr:rowOff>
    </xdr:to>
    <xdr:sp macro="" textlink="">
      <xdr:nvSpPr>
        <xdr:cNvPr id="3" name="Rectangle 2"/>
        <xdr:cNvSpPr/>
      </xdr:nvSpPr>
      <xdr:spPr>
        <a:xfrm>
          <a:off x="0" y="431119"/>
          <a:ext cx="15085786" cy="122238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19050</xdr:colOff>
      <xdr:row>4</xdr:row>
      <xdr:rowOff>88900</xdr:rowOff>
    </xdr:from>
    <xdr:to>
      <xdr:col>3</xdr:col>
      <xdr:colOff>0</xdr:colOff>
      <xdr:row>6</xdr:row>
      <xdr:rowOff>57150</xdr:rowOff>
    </xdr:to>
    <xdr:sp macro="[0]!Rectangle3_Click" textlink="">
      <xdr:nvSpPr>
        <xdr:cNvPr id="4" name="Rectangle 3"/>
        <xdr:cNvSpPr/>
      </xdr:nvSpPr>
      <xdr:spPr>
        <a:xfrm>
          <a:off x="630238" y="819150"/>
          <a:ext cx="1052512" cy="333375"/>
        </a:xfrm>
        <a:prstGeom prst="rect">
          <a:avLst/>
        </a:prstGeom>
        <a:solidFill>
          <a:srgbClr val="002060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Load</a:t>
          </a:r>
        </a:p>
      </xdr:txBody>
    </xdr:sp>
    <xdr:clientData/>
  </xdr:twoCellAnchor>
  <xdr:twoCellAnchor>
    <xdr:from>
      <xdr:col>0</xdr:col>
      <xdr:colOff>269875</xdr:colOff>
      <xdr:row>3</xdr:row>
      <xdr:rowOff>179388</xdr:rowOff>
    </xdr:from>
    <xdr:to>
      <xdr:col>6</xdr:col>
      <xdr:colOff>327025</xdr:colOff>
      <xdr:row>12</xdr:row>
      <xdr:rowOff>14766</xdr:rowOff>
    </xdr:to>
    <xdr:sp macro="" textlink="">
      <xdr:nvSpPr>
        <xdr:cNvPr id="5" name="Rectangle 4"/>
        <xdr:cNvSpPr/>
      </xdr:nvSpPr>
      <xdr:spPr>
        <a:xfrm>
          <a:off x="269875" y="727076"/>
          <a:ext cx="3636963" cy="1478440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114300</xdr:colOff>
      <xdr:row>3</xdr:row>
      <xdr:rowOff>57150</xdr:rowOff>
    </xdr:from>
    <xdr:to>
      <xdr:col>6</xdr:col>
      <xdr:colOff>0</xdr:colOff>
      <xdr:row>4</xdr:row>
      <xdr:rowOff>177800</xdr:rowOff>
    </xdr:to>
    <xdr:sp macro="" textlink="">
      <xdr:nvSpPr>
        <xdr:cNvPr id="6" name="Rectangle 5"/>
        <xdr:cNvSpPr/>
      </xdr:nvSpPr>
      <xdr:spPr>
        <a:xfrm>
          <a:off x="2470150" y="609600"/>
          <a:ext cx="1104900" cy="3048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Load</a:t>
          </a:r>
        </a:p>
      </xdr:txBody>
    </xdr:sp>
    <xdr:clientData/>
  </xdr:twoCellAnchor>
  <xdr:twoCellAnchor>
    <xdr:from>
      <xdr:col>0</xdr:col>
      <xdr:colOff>285750</xdr:colOff>
      <xdr:row>13</xdr:row>
      <xdr:rowOff>174624</xdr:rowOff>
    </xdr:from>
    <xdr:to>
      <xdr:col>6</xdr:col>
      <xdr:colOff>342900</xdr:colOff>
      <xdr:row>24</xdr:row>
      <xdr:rowOff>174624</xdr:rowOff>
    </xdr:to>
    <xdr:sp macro="" textlink="">
      <xdr:nvSpPr>
        <xdr:cNvPr id="7" name="Rectangle 6"/>
        <xdr:cNvSpPr/>
      </xdr:nvSpPr>
      <xdr:spPr>
        <a:xfrm>
          <a:off x="285750" y="2547937"/>
          <a:ext cx="3636963" cy="2008187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127000</xdr:colOff>
      <xdr:row>12</xdr:row>
      <xdr:rowOff>166688</xdr:rowOff>
    </xdr:from>
    <xdr:to>
      <xdr:col>6</xdr:col>
      <xdr:colOff>12700</xdr:colOff>
      <xdr:row>14</xdr:row>
      <xdr:rowOff>104775</xdr:rowOff>
    </xdr:to>
    <xdr:sp macro="" textlink="">
      <xdr:nvSpPr>
        <xdr:cNvPr id="9" name="Rectangle 8"/>
        <xdr:cNvSpPr/>
      </xdr:nvSpPr>
      <xdr:spPr>
        <a:xfrm>
          <a:off x="2484438" y="2357438"/>
          <a:ext cx="1108075" cy="303212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Battery</a:t>
          </a:r>
        </a:p>
      </xdr:txBody>
    </xdr:sp>
    <xdr:clientData/>
  </xdr:twoCellAnchor>
  <xdr:twoCellAnchor>
    <xdr:from>
      <xdr:col>7</xdr:col>
      <xdr:colOff>404813</xdr:colOff>
      <xdr:row>4</xdr:row>
      <xdr:rowOff>15876</xdr:rowOff>
    </xdr:from>
    <xdr:to>
      <xdr:col>12</xdr:col>
      <xdr:colOff>7938</xdr:colOff>
      <xdr:row>9</xdr:row>
      <xdr:rowOff>1</xdr:rowOff>
    </xdr:to>
    <xdr:sp macro="" textlink="">
      <xdr:nvSpPr>
        <xdr:cNvPr id="10" name="Rectangle 9"/>
        <xdr:cNvSpPr/>
      </xdr:nvSpPr>
      <xdr:spPr>
        <a:xfrm>
          <a:off x="4595813" y="746126"/>
          <a:ext cx="2968625" cy="896938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484188</xdr:colOff>
      <xdr:row>3</xdr:row>
      <xdr:rowOff>47625</xdr:rowOff>
    </xdr:from>
    <xdr:to>
      <xdr:col>11</xdr:col>
      <xdr:colOff>388937</xdr:colOff>
      <xdr:row>4</xdr:row>
      <xdr:rowOff>128587</xdr:rowOff>
    </xdr:to>
    <xdr:sp macro="" textlink="">
      <xdr:nvSpPr>
        <xdr:cNvPr id="11" name="Rectangle 10"/>
        <xdr:cNvSpPr/>
      </xdr:nvSpPr>
      <xdr:spPr>
        <a:xfrm>
          <a:off x="6207126" y="595313"/>
          <a:ext cx="1127124" cy="263524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PV</a:t>
          </a:r>
          <a:r>
            <a:rPr lang="en-US" sz="1800" baseline="0"/>
            <a:t> Plant</a:t>
          </a:r>
        </a:p>
      </xdr:txBody>
    </xdr:sp>
    <xdr:clientData/>
  </xdr:twoCellAnchor>
  <xdr:twoCellAnchor>
    <xdr:from>
      <xdr:col>7</xdr:col>
      <xdr:colOff>403678</xdr:colOff>
      <xdr:row>11</xdr:row>
      <xdr:rowOff>43089</xdr:rowOff>
    </xdr:from>
    <xdr:to>
      <xdr:col>12</xdr:col>
      <xdr:colOff>6803</xdr:colOff>
      <xdr:row>15</xdr:row>
      <xdr:rowOff>-1</xdr:rowOff>
    </xdr:to>
    <xdr:sp macro="" textlink="">
      <xdr:nvSpPr>
        <xdr:cNvPr id="12" name="Rectangle 11"/>
        <xdr:cNvSpPr/>
      </xdr:nvSpPr>
      <xdr:spPr>
        <a:xfrm>
          <a:off x="4576535" y="2038803"/>
          <a:ext cx="3258911" cy="682625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492125</xdr:colOff>
      <xdr:row>10</xdr:row>
      <xdr:rowOff>63500</xdr:rowOff>
    </xdr:from>
    <xdr:to>
      <xdr:col>11</xdr:col>
      <xdr:colOff>396874</xdr:colOff>
      <xdr:row>11</xdr:row>
      <xdr:rowOff>144461</xdr:rowOff>
    </xdr:to>
    <xdr:sp macro="" textlink="">
      <xdr:nvSpPr>
        <xdr:cNvPr id="15" name="Rectangle 14"/>
        <xdr:cNvSpPr/>
      </xdr:nvSpPr>
      <xdr:spPr>
        <a:xfrm>
          <a:off x="6215063" y="1889125"/>
          <a:ext cx="1127124" cy="263524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Inverter</a:t>
          </a:r>
        </a:p>
      </xdr:txBody>
    </xdr:sp>
    <xdr:clientData/>
  </xdr:twoCellAnchor>
  <xdr:twoCellAnchor>
    <xdr:from>
      <xdr:col>7</xdr:col>
      <xdr:colOff>408215</xdr:colOff>
      <xdr:row>15</xdr:row>
      <xdr:rowOff>172358</xdr:rowOff>
    </xdr:from>
    <xdr:to>
      <xdr:col>12</xdr:col>
      <xdr:colOff>45357</xdr:colOff>
      <xdr:row>26</xdr:row>
      <xdr:rowOff>172357</xdr:rowOff>
    </xdr:to>
    <xdr:sp macro="" textlink="">
      <xdr:nvSpPr>
        <xdr:cNvPr id="16" name="Rectangle 15"/>
        <xdr:cNvSpPr/>
      </xdr:nvSpPr>
      <xdr:spPr>
        <a:xfrm>
          <a:off x="4581072" y="2893787"/>
          <a:ext cx="3292928" cy="1995713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223385</xdr:colOff>
      <xdr:row>15</xdr:row>
      <xdr:rowOff>29482</xdr:rowOff>
    </xdr:from>
    <xdr:to>
      <xdr:col>11</xdr:col>
      <xdr:colOff>413884</xdr:colOff>
      <xdr:row>16</xdr:row>
      <xdr:rowOff>116795</xdr:rowOff>
    </xdr:to>
    <xdr:sp macro="" textlink="">
      <xdr:nvSpPr>
        <xdr:cNvPr id="17" name="Rectangle 16"/>
        <xdr:cNvSpPr/>
      </xdr:nvSpPr>
      <xdr:spPr>
        <a:xfrm>
          <a:off x="5929314" y="2750911"/>
          <a:ext cx="1705427" cy="268741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Properties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447902</xdr:colOff>
          <xdr:row>17</xdr:row>
          <xdr:rowOff>78017</xdr:rowOff>
        </xdr:from>
        <xdr:to>
          <xdr:col>16</xdr:col>
          <xdr:colOff>455840</xdr:colOff>
          <xdr:row>26</xdr:row>
          <xdr:rowOff>83912</xdr:rowOff>
        </xdr:to>
        <xdr:pic>
          <xdr:nvPicPr>
            <xdr:cNvPr id="18" name="Picture 17"/>
            <xdr:cNvPicPr>
              <a:picLocks noChangeAspect="1"/>
              <a:extLst>
                <a:ext uri="{84589F7E-364E-4C9E-8A38-B11213B215E9}">
                  <a14:cameraTool cellRange="Panelconfiguration" spid="_x0000_s103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18954" t="9255" r="12457" b="8566"/>
            <a:stretch>
              <a:fillRect/>
            </a:stretch>
          </xdr:blipFill>
          <xdr:spPr>
            <a:xfrm>
              <a:off x="8276545" y="3162303"/>
              <a:ext cx="2439081" cy="1638752"/>
            </a:xfrm>
            <a:prstGeom prst="rect">
              <a:avLst/>
            </a:prstGeom>
            <a:ln w="38100" cap="sq">
              <a:solidFill>
                <a:srgbClr val="000000"/>
              </a:solidFill>
              <a:prstDash val="solid"/>
              <a:miter lim="800000"/>
            </a:ln>
            <a:effectLst>
              <a:outerShdw blurRad="50800" dist="38100" dir="2700000" algn="tl" rotWithShape="0">
                <a:srgbClr val="000000">
                  <a:alpha val="43000"/>
                </a:srgbClr>
              </a:outerShdw>
            </a:effectLst>
          </xdr:spPr>
        </xdr:pic>
        <xdr:clientData/>
      </xdr:twoCellAnchor>
    </mc:Choice>
    <mc:Fallback/>
  </mc:AlternateContent>
  <xdr:twoCellAnchor>
    <xdr:from>
      <xdr:col>12</xdr:col>
      <xdr:colOff>332242</xdr:colOff>
      <xdr:row>4</xdr:row>
      <xdr:rowOff>10204</xdr:rowOff>
    </xdr:from>
    <xdr:to>
      <xdr:col>17</xdr:col>
      <xdr:colOff>78243</xdr:colOff>
      <xdr:row>16</xdr:row>
      <xdr:rowOff>88445</xdr:rowOff>
    </xdr:to>
    <xdr:sp macro="" textlink="">
      <xdr:nvSpPr>
        <xdr:cNvPr id="19" name="Rectangle 18"/>
        <xdr:cNvSpPr/>
      </xdr:nvSpPr>
      <xdr:spPr>
        <a:xfrm>
          <a:off x="8160885" y="735918"/>
          <a:ext cx="2784929" cy="2255384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555625</xdr:colOff>
      <xdr:row>3</xdr:row>
      <xdr:rowOff>47625</xdr:rowOff>
    </xdr:from>
    <xdr:to>
      <xdr:col>16</xdr:col>
      <xdr:colOff>325435</xdr:colOff>
      <xdr:row>4</xdr:row>
      <xdr:rowOff>127001</xdr:rowOff>
    </xdr:to>
    <xdr:sp macro="" textlink="">
      <xdr:nvSpPr>
        <xdr:cNvPr id="20" name="Rectangle 19"/>
        <xdr:cNvSpPr/>
      </xdr:nvSpPr>
      <xdr:spPr>
        <a:xfrm>
          <a:off x="9017000" y="595313"/>
          <a:ext cx="1603373" cy="261938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String</a:t>
          </a:r>
          <a:r>
            <a:rPr lang="en-US" sz="1800" baseline="0"/>
            <a:t> Sizing</a:t>
          </a:r>
          <a:endParaRPr lang="en-US" sz="1800"/>
        </a:p>
      </xdr:txBody>
    </xdr:sp>
    <xdr:clientData/>
  </xdr:twoCellAnchor>
  <xdr:twoCellAnchor>
    <xdr:from>
      <xdr:col>17</xdr:col>
      <xdr:colOff>484188</xdr:colOff>
      <xdr:row>4</xdr:row>
      <xdr:rowOff>1</xdr:rowOff>
    </xdr:from>
    <xdr:to>
      <xdr:col>23</xdr:col>
      <xdr:colOff>7937</xdr:colOff>
      <xdr:row>8</xdr:row>
      <xdr:rowOff>0</xdr:rowOff>
    </xdr:to>
    <xdr:sp macro="" textlink="">
      <xdr:nvSpPr>
        <xdr:cNvPr id="21" name="Rectangle 20"/>
        <xdr:cNvSpPr/>
      </xdr:nvSpPr>
      <xdr:spPr>
        <a:xfrm>
          <a:off x="11390313" y="730251"/>
          <a:ext cx="3754437" cy="730249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502332</xdr:colOff>
      <xdr:row>9</xdr:row>
      <xdr:rowOff>117929</xdr:rowOff>
    </xdr:from>
    <xdr:to>
      <xdr:col>23</xdr:col>
      <xdr:colOff>5670</xdr:colOff>
      <xdr:row>15</xdr:row>
      <xdr:rowOff>138338</xdr:rowOff>
    </xdr:to>
    <xdr:sp macro="" textlink="">
      <xdr:nvSpPr>
        <xdr:cNvPr id="22" name="Rectangle 21"/>
        <xdr:cNvSpPr/>
      </xdr:nvSpPr>
      <xdr:spPr>
        <a:xfrm>
          <a:off x="11369903" y="1750786"/>
          <a:ext cx="3721553" cy="1108981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484187</xdr:colOff>
      <xdr:row>18</xdr:row>
      <xdr:rowOff>23813</xdr:rowOff>
    </xdr:from>
    <xdr:to>
      <xdr:col>23</xdr:col>
      <xdr:colOff>7937</xdr:colOff>
      <xdr:row>23</xdr:row>
      <xdr:rowOff>7938</xdr:rowOff>
    </xdr:to>
    <xdr:sp macro="" textlink="">
      <xdr:nvSpPr>
        <xdr:cNvPr id="23" name="Rectangle 22"/>
        <xdr:cNvSpPr/>
      </xdr:nvSpPr>
      <xdr:spPr>
        <a:xfrm>
          <a:off x="11390312" y="3309938"/>
          <a:ext cx="3754438" cy="896938"/>
        </a:xfrm>
        <a:prstGeom prst="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6805</xdr:colOff>
      <xdr:row>3</xdr:row>
      <xdr:rowOff>45356</xdr:rowOff>
    </xdr:from>
    <xdr:to>
      <xdr:col>22</xdr:col>
      <xdr:colOff>165555</xdr:colOff>
      <xdr:row>4</xdr:row>
      <xdr:rowOff>100920</xdr:rowOff>
    </xdr:to>
    <xdr:sp macro="" textlink="">
      <xdr:nvSpPr>
        <xdr:cNvPr id="24" name="Rectangle 23"/>
        <xdr:cNvSpPr/>
      </xdr:nvSpPr>
      <xdr:spPr>
        <a:xfrm>
          <a:off x="13305519" y="589642"/>
          <a:ext cx="1338036" cy="236992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Structure</a:t>
          </a:r>
        </a:p>
      </xdr:txBody>
    </xdr:sp>
    <xdr:clientData/>
  </xdr:twoCellAnchor>
  <xdr:twoCellAnchor>
    <xdr:from>
      <xdr:col>20</xdr:col>
      <xdr:colOff>598714</xdr:colOff>
      <xdr:row>8</xdr:row>
      <xdr:rowOff>151946</xdr:rowOff>
    </xdr:from>
    <xdr:to>
      <xdr:col>22</xdr:col>
      <xdr:colOff>229054</xdr:colOff>
      <xdr:row>10</xdr:row>
      <xdr:rowOff>81643</xdr:rowOff>
    </xdr:to>
    <xdr:sp macro="" textlink="">
      <xdr:nvSpPr>
        <xdr:cNvPr id="25" name="Rectangle 24"/>
        <xdr:cNvSpPr/>
      </xdr:nvSpPr>
      <xdr:spPr>
        <a:xfrm>
          <a:off x="13289643" y="1603375"/>
          <a:ext cx="1417411" cy="292554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Tilt</a:t>
          </a:r>
          <a:r>
            <a:rPr lang="en-US" sz="1800" baseline="0"/>
            <a:t> Angle</a:t>
          </a:r>
          <a:endParaRPr lang="en-US" sz="1800"/>
        </a:p>
      </xdr:txBody>
    </xdr:sp>
    <xdr:clientData/>
  </xdr:twoCellAnchor>
  <xdr:twoCellAnchor>
    <xdr:from>
      <xdr:col>21</xdr:col>
      <xdr:colOff>7938</xdr:colOff>
      <xdr:row>17</xdr:row>
      <xdr:rowOff>87312</xdr:rowOff>
    </xdr:from>
    <xdr:to>
      <xdr:col>21</xdr:col>
      <xdr:colOff>1174748</xdr:colOff>
      <xdr:row>18</xdr:row>
      <xdr:rowOff>158750</xdr:rowOff>
    </xdr:to>
    <xdr:sp macro="" textlink="">
      <xdr:nvSpPr>
        <xdr:cNvPr id="26" name="Rectangle 25"/>
        <xdr:cNvSpPr/>
      </xdr:nvSpPr>
      <xdr:spPr>
        <a:xfrm>
          <a:off x="13358813" y="3190875"/>
          <a:ext cx="1166810" cy="2540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Fuses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561731</xdr:colOff>
      <xdr:row>4</xdr:row>
      <xdr:rowOff>138044</xdr:rowOff>
    </xdr:from>
    <xdr:to>
      <xdr:col>4</xdr:col>
      <xdr:colOff>2686539</xdr:colOff>
      <xdr:row>4</xdr:row>
      <xdr:rowOff>1380434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36731" y="1994198"/>
          <a:ext cx="2124808" cy="124239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4</xdr:col>
      <xdr:colOff>589642</xdr:colOff>
      <xdr:row>5</xdr:row>
      <xdr:rowOff>98274</xdr:rowOff>
    </xdr:from>
    <xdr:to>
      <xdr:col>4</xdr:col>
      <xdr:colOff>2668511</xdr:colOff>
      <xdr:row>5</xdr:row>
      <xdr:rowOff>1369608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64642" y="3409345"/>
          <a:ext cx="2078869" cy="127133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4</xdr:col>
      <xdr:colOff>537308</xdr:colOff>
      <xdr:row>3</xdr:row>
      <xdr:rowOff>0</xdr:rowOff>
    </xdr:from>
    <xdr:to>
      <xdr:col>4</xdr:col>
      <xdr:colOff>2694679</xdr:colOff>
      <xdr:row>3</xdr:row>
      <xdr:rowOff>1207745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12308" y="561731"/>
          <a:ext cx="2157371" cy="120774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4</xdr:col>
      <xdr:colOff>564407</xdr:colOff>
      <xdr:row>6</xdr:row>
      <xdr:rowOff>71292</xdr:rowOff>
    </xdr:from>
    <xdr:to>
      <xdr:col>4</xdr:col>
      <xdr:colOff>2694679</xdr:colOff>
      <xdr:row>6</xdr:row>
      <xdr:rowOff>1258202</xdr:rowOff>
    </xdr:to>
    <xdr:pic>
      <xdr:nvPicPr>
        <xdr:cNvPr id="5" name="Picture 4" descr="C:\Users\Ahsan Farooq\OneDrive\Documents\Desktop\images.jpe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9407" y="4858215"/>
          <a:ext cx="2130272" cy="118691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AC31"/>
  <sheetViews>
    <sheetView showGridLines="0" tabSelected="1" zoomScale="70" zoomScaleNormal="70" workbookViewId="0">
      <selection activeCell="S28" sqref="S28"/>
    </sheetView>
  </sheetViews>
  <sheetFormatPr defaultRowHeight="14.5" x14ac:dyDescent="0.35"/>
  <cols>
    <col min="2" max="2" width="6.6328125" customWidth="1"/>
    <col min="4" max="4" width="9.6328125" customWidth="1"/>
    <col min="9" max="9" width="13.1796875" customWidth="1"/>
    <col min="11" max="11" width="13" customWidth="1"/>
    <col min="22" max="22" width="16.81640625" customWidth="1"/>
  </cols>
  <sheetData>
    <row r="4" spans="1:29" x14ac:dyDescent="0.35">
      <c r="Z4" s="45">
        <v>123</v>
      </c>
    </row>
    <row r="5" spans="1:29" x14ac:dyDescent="0.35">
      <c r="Z5" s="45">
        <v>435</v>
      </c>
    </row>
    <row r="6" spans="1:29" x14ac:dyDescent="0.35">
      <c r="I6" s="51" t="s">
        <v>22</v>
      </c>
      <c r="J6" s="51"/>
      <c r="K6" s="11">
        <f>E11</f>
        <v>13.219925280199254</v>
      </c>
      <c r="L6" t="s">
        <v>25</v>
      </c>
      <c r="N6" s="51" t="s">
        <v>46</v>
      </c>
      <c r="O6" s="51"/>
      <c r="P6" s="29">
        <v>31.2</v>
      </c>
      <c r="Q6" s="37" t="s">
        <v>20</v>
      </c>
      <c r="S6" s="51" t="s">
        <v>58</v>
      </c>
      <c r="T6" s="51"/>
      <c r="U6" s="51"/>
      <c r="V6" s="2" t="s">
        <v>60</v>
      </c>
      <c r="Z6" s="45">
        <v>321</v>
      </c>
    </row>
    <row r="7" spans="1:29" x14ac:dyDescent="0.35">
      <c r="I7" s="51" t="s">
        <v>23</v>
      </c>
      <c r="J7" s="51"/>
      <c r="K7" s="3">
        <v>0.8</v>
      </c>
      <c r="N7" s="51" t="s">
        <v>47</v>
      </c>
      <c r="O7" s="51"/>
      <c r="P7" s="29">
        <v>-0.34</v>
      </c>
      <c r="Q7" s="37" t="s">
        <v>17</v>
      </c>
      <c r="S7" s="51" t="s">
        <v>59</v>
      </c>
      <c r="T7" s="51"/>
      <c r="U7" s="51"/>
      <c r="V7" s="3">
        <v>100</v>
      </c>
      <c r="W7" t="s">
        <v>69</v>
      </c>
      <c r="Z7" s="45">
        <v>223</v>
      </c>
    </row>
    <row r="8" spans="1:29" x14ac:dyDescent="0.35">
      <c r="B8" s="6" t="s">
        <v>0</v>
      </c>
      <c r="C8" s="7"/>
      <c r="D8" s="7"/>
      <c r="E8" s="7">
        <f>SUM(Z4:Z15)</f>
        <v>26539</v>
      </c>
      <c r="F8" t="s">
        <v>4</v>
      </c>
      <c r="I8" s="51" t="s">
        <v>24</v>
      </c>
      <c r="J8" s="51"/>
      <c r="K8" s="5">
        <f>(K6/K7)+(3*E20/1000)</f>
        <v>31.273385740971356</v>
      </c>
      <c r="L8" t="s">
        <v>26</v>
      </c>
      <c r="N8" s="51" t="s">
        <v>48</v>
      </c>
      <c r="O8" s="51"/>
      <c r="P8" s="29">
        <v>25</v>
      </c>
      <c r="Q8" s="37" t="s">
        <v>57</v>
      </c>
      <c r="Z8" s="46">
        <v>243</v>
      </c>
      <c r="AA8" s="34"/>
      <c r="AB8" s="34"/>
      <c r="AC8" s="34"/>
    </row>
    <row r="9" spans="1:29" x14ac:dyDescent="0.35">
      <c r="A9" s="1"/>
      <c r="B9" s="8" t="s">
        <v>1</v>
      </c>
      <c r="C9" s="9"/>
      <c r="D9" s="9"/>
      <c r="E9" s="10">
        <f>E8/365</f>
        <v>72.709589041095896</v>
      </c>
      <c r="F9" t="s">
        <v>5</v>
      </c>
      <c r="N9" s="47" t="s">
        <v>49</v>
      </c>
      <c r="O9" s="48"/>
      <c r="P9" s="29">
        <v>100</v>
      </c>
      <c r="Q9" s="37" t="s">
        <v>20</v>
      </c>
      <c r="Z9" s="46">
        <v>4654</v>
      </c>
      <c r="AA9" s="34"/>
      <c r="AB9" s="34"/>
      <c r="AC9" s="34"/>
    </row>
    <row r="10" spans="1:29" x14ac:dyDescent="0.35">
      <c r="B10" s="8" t="s">
        <v>3</v>
      </c>
      <c r="C10" s="9"/>
      <c r="D10" s="9"/>
      <c r="E10" s="2">
        <v>5.5</v>
      </c>
      <c r="F10" t="s">
        <v>6</v>
      </c>
      <c r="N10" s="6" t="s">
        <v>50</v>
      </c>
      <c r="O10" s="6"/>
      <c r="P10" s="29">
        <v>42</v>
      </c>
      <c r="Q10" s="37" t="s">
        <v>57</v>
      </c>
      <c r="Z10" s="46">
        <v>5464</v>
      </c>
      <c r="AA10" s="34"/>
      <c r="AB10" s="34"/>
      <c r="AC10" s="34"/>
    </row>
    <row r="11" spans="1:29" x14ac:dyDescent="0.35">
      <c r="B11" s="6" t="s">
        <v>2</v>
      </c>
      <c r="C11" s="7"/>
      <c r="D11" s="7"/>
      <c r="E11" s="11">
        <f>E9/E10</f>
        <v>13.219925280199254</v>
      </c>
      <c r="F11" t="s">
        <v>7</v>
      </c>
      <c r="N11" s="6" t="s">
        <v>51</v>
      </c>
      <c r="O11" s="6"/>
      <c r="P11" s="43">
        <f>P9/(P6*(1+(P10-P8)*(P7/100)))</f>
        <v>3.4017493155680376</v>
      </c>
      <c r="Q11" s="38"/>
      <c r="R11" s="33"/>
      <c r="U11" s="31"/>
      <c r="V11" s="31"/>
      <c r="W11" s="19"/>
      <c r="Z11" s="46">
        <v>245</v>
      </c>
      <c r="AA11" s="35"/>
      <c r="AB11" s="35"/>
      <c r="AC11" s="27"/>
    </row>
    <row r="12" spans="1:29" x14ac:dyDescent="0.35">
      <c r="N12" s="6" t="s">
        <v>52</v>
      </c>
      <c r="O12" s="6"/>
      <c r="P12" s="30">
        <v>35.299999999999997</v>
      </c>
      <c r="Q12" s="38" t="s">
        <v>20</v>
      </c>
      <c r="S12" s="49" t="s">
        <v>61</v>
      </c>
      <c r="T12" s="49"/>
      <c r="U12" s="50"/>
      <c r="V12" s="30">
        <v>31</v>
      </c>
      <c r="W12" s="32" t="s">
        <v>18</v>
      </c>
      <c r="Z12" s="46">
        <v>23</v>
      </c>
      <c r="AA12" s="35"/>
      <c r="AB12" s="35"/>
      <c r="AC12" s="34"/>
    </row>
    <row r="13" spans="1:29" x14ac:dyDescent="0.35">
      <c r="I13" s="6" t="s">
        <v>27</v>
      </c>
      <c r="J13" s="7"/>
      <c r="K13" s="7">
        <f>(K8*1000)/0.8</f>
        <v>39091.732176214195</v>
      </c>
      <c r="L13" s="24" t="s">
        <v>29</v>
      </c>
      <c r="N13" s="6" t="s">
        <v>53</v>
      </c>
      <c r="O13" s="6"/>
      <c r="P13" s="30">
        <v>0.25</v>
      </c>
      <c r="Q13" s="38" t="s">
        <v>57</v>
      </c>
      <c r="R13" s="33"/>
      <c r="S13" s="49" t="s">
        <v>62</v>
      </c>
      <c r="T13" s="49"/>
      <c r="U13" s="49"/>
      <c r="V13" s="21">
        <f>V12-15</f>
        <v>16</v>
      </c>
      <c r="W13" s="32" t="s">
        <v>18</v>
      </c>
      <c r="Z13" s="46">
        <v>14532</v>
      </c>
      <c r="AA13" s="34"/>
      <c r="AB13" s="34"/>
      <c r="AC13" s="34"/>
    </row>
    <row r="14" spans="1:29" x14ac:dyDescent="0.35">
      <c r="H14" s="1"/>
      <c r="I14" s="8" t="s">
        <v>28</v>
      </c>
      <c r="J14" s="9"/>
      <c r="K14" s="4">
        <f>CEILING(K13/1000,1)</f>
        <v>40</v>
      </c>
      <c r="L14" s="25" t="s">
        <v>26</v>
      </c>
      <c r="N14" s="6" t="s">
        <v>54</v>
      </c>
      <c r="O14" s="6"/>
      <c r="P14" s="29">
        <v>-40</v>
      </c>
      <c r="Q14" s="37" t="s">
        <v>57</v>
      </c>
      <c r="S14" s="49" t="s">
        <v>63</v>
      </c>
      <c r="T14" s="49"/>
      <c r="U14" s="50"/>
      <c r="V14" s="30">
        <v>2</v>
      </c>
      <c r="W14" s="19"/>
      <c r="Z14" s="46">
        <v>144</v>
      </c>
      <c r="AA14" s="34"/>
      <c r="AB14" s="34"/>
      <c r="AC14" s="34"/>
    </row>
    <row r="15" spans="1:29" x14ac:dyDescent="0.35">
      <c r="I15" s="16"/>
      <c r="J15" s="18"/>
      <c r="K15" s="18"/>
      <c r="L15" s="19"/>
      <c r="N15" s="6" t="s">
        <v>55</v>
      </c>
      <c r="O15" s="6"/>
      <c r="P15" s="29">
        <v>500</v>
      </c>
      <c r="Q15" s="37" t="s">
        <v>20</v>
      </c>
      <c r="S15" s="49" t="s">
        <v>64</v>
      </c>
      <c r="T15" s="49"/>
      <c r="U15" s="49"/>
      <c r="V15" s="40">
        <f>IF(V14&lt;&gt;0, VLOOKUP(K26,'Row spacing'!D6:G9,4,0),0)</f>
        <v>4.0552000000000001</v>
      </c>
      <c r="W15" s="32" t="s">
        <v>70</v>
      </c>
      <c r="Z15" s="46">
        <v>132</v>
      </c>
      <c r="AA15" s="34"/>
      <c r="AB15" s="34"/>
      <c r="AC15" s="34"/>
    </row>
    <row r="16" spans="1:29" x14ac:dyDescent="0.35">
      <c r="B16" s="51" t="s">
        <v>8</v>
      </c>
      <c r="C16" s="51"/>
      <c r="D16" s="51"/>
      <c r="E16" s="2">
        <v>93</v>
      </c>
      <c r="F16" t="s">
        <v>17</v>
      </c>
      <c r="I16" s="14"/>
      <c r="J16" s="13"/>
      <c r="K16" s="13"/>
      <c r="L16" s="15"/>
      <c r="N16" s="6" t="s">
        <v>56</v>
      </c>
      <c r="O16" s="7"/>
      <c r="P16" s="39">
        <f>CEILING(P15/(P12*(1+((P14-P8)*(P13/100)))),1)</f>
        <v>17</v>
      </c>
      <c r="U16" s="31"/>
      <c r="V16" s="31"/>
      <c r="W16" s="22"/>
      <c r="Z16" s="34"/>
      <c r="AA16" s="34"/>
      <c r="AB16" s="34"/>
      <c r="AC16" s="34"/>
    </row>
    <row r="17" spans="2:29" x14ac:dyDescent="0.35">
      <c r="B17" s="51" t="s">
        <v>9</v>
      </c>
      <c r="C17" s="51"/>
      <c r="D17" s="51"/>
      <c r="E17" s="2">
        <v>80</v>
      </c>
      <c r="F17" t="s">
        <v>17</v>
      </c>
      <c r="U17" s="31"/>
      <c r="V17" s="31"/>
      <c r="W17" s="19"/>
      <c r="Z17" s="35"/>
      <c r="AA17" s="35"/>
      <c r="AB17" s="35"/>
      <c r="AC17" s="34"/>
    </row>
    <row r="18" spans="2:29" x14ac:dyDescent="0.35">
      <c r="B18" s="51" t="s">
        <v>10</v>
      </c>
      <c r="C18" s="51"/>
      <c r="D18" s="51"/>
      <c r="E18" s="2">
        <v>1.19</v>
      </c>
      <c r="F18" t="s">
        <v>18</v>
      </c>
      <c r="I18" s="6" t="s">
        <v>30</v>
      </c>
      <c r="J18" s="6"/>
      <c r="K18" s="29">
        <v>540</v>
      </c>
      <c r="L18" s="1" t="s">
        <v>39</v>
      </c>
      <c r="O18" s="23"/>
      <c r="P18" s="31"/>
      <c r="Q18" s="31"/>
      <c r="R18" s="23"/>
      <c r="U18" s="31"/>
      <c r="V18" s="31"/>
      <c r="W18" s="19"/>
      <c r="Z18" s="35"/>
      <c r="AA18" s="35"/>
      <c r="AB18" s="35"/>
      <c r="AC18" s="34"/>
    </row>
    <row r="19" spans="2:29" x14ac:dyDescent="0.35">
      <c r="B19" s="51" t="s">
        <v>11</v>
      </c>
      <c r="C19" s="51"/>
      <c r="D19" s="51"/>
      <c r="E19" s="2">
        <v>0.25</v>
      </c>
      <c r="I19" s="6" t="s">
        <v>32</v>
      </c>
      <c r="J19" s="6"/>
      <c r="K19" s="20">
        <f>CEILING((K8*1000)/K18,1)</f>
        <v>58</v>
      </c>
      <c r="L19" s="1"/>
      <c r="O19" s="23"/>
      <c r="P19" s="31"/>
      <c r="Q19" s="31"/>
      <c r="R19" s="23"/>
      <c r="U19" s="31"/>
      <c r="V19" s="31"/>
      <c r="W19" s="19"/>
      <c r="Z19" s="35"/>
      <c r="AA19" s="35"/>
      <c r="AB19" s="35"/>
      <c r="AC19" s="34"/>
    </row>
    <row r="20" spans="2:29" x14ac:dyDescent="0.35">
      <c r="B20" s="51" t="s">
        <v>12</v>
      </c>
      <c r="C20" s="51"/>
      <c r="D20" s="51"/>
      <c r="E20" s="4">
        <f>((E11*1000)*E18*E19)/(E17/100)</f>
        <v>4916.1597135740967</v>
      </c>
      <c r="F20" t="s">
        <v>19</v>
      </c>
      <c r="I20" s="6" t="s">
        <v>31</v>
      </c>
      <c r="J20" s="6"/>
      <c r="K20" s="29">
        <v>2384</v>
      </c>
      <c r="L20" s="1" t="s">
        <v>40</v>
      </c>
      <c r="O20" s="23"/>
      <c r="P20" s="23"/>
      <c r="Q20" s="23"/>
      <c r="R20" s="23"/>
      <c r="S20" s="51" t="s">
        <v>65</v>
      </c>
      <c r="T20" s="51"/>
      <c r="U20" s="51"/>
      <c r="V20" s="30">
        <v>41</v>
      </c>
      <c r="W20" s="32" t="s">
        <v>71</v>
      </c>
      <c r="Z20" s="35"/>
      <c r="AA20" s="35"/>
      <c r="AB20" s="35"/>
      <c r="AC20" s="36"/>
    </row>
    <row r="21" spans="2:29" x14ac:dyDescent="0.35">
      <c r="B21" s="51" t="s">
        <v>13</v>
      </c>
      <c r="C21" s="51"/>
      <c r="D21" s="51"/>
      <c r="E21" s="2">
        <v>48</v>
      </c>
      <c r="F21" t="s">
        <v>20</v>
      </c>
      <c r="I21" s="12" t="s">
        <v>33</v>
      </c>
      <c r="J21" s="12"/>
      <c r="K21" s="30">
        <v>1096</v>
      </c>
      <c r="L21" s="32" t="s">
        <v>40</v>
      </c>
      <c r="O21" s="23"/>
      <c r="P21" s="23"/>
      <c r="Q21" s="23"/>
      <c r="R21" s="23"/>
      <c r="S21" s="12" t="s">
        <v>66</v>
      </c>
      <c r="T21" s="12"/>
      <c r="U21" s="12"/>
      <c r="V21" s="39">
        <f>V20*1.56</f>
        <v>63.96</v>
      </c>
      <c r="W21" s="41" t="s">
        <v>71</v>
      </c>
      <c r="Z21" s="34"/>
      <c r="AA21" s="34"/>
      <c r="AB21" s="34"/>
      <c r="AC21" s="34"/>
    </row>
    <row r="22" spans="2:29" x14ac:dyDescent="0.35">
      <c r="B22" s="51" t="s">
        <v>14</v>
      </c>
      <c r="C22" s="51"/>
      <c r="D22" s="51"/>
      <c r="E22" s="4">
        <f>E20/E21</f>
        <v>102.41999403279368</v>
      </c>
      <c r="F22" t="s">
        <v>21</v>
      </c>
      <c r="I22" s="12" t="s">
        <v>34</v>
      </c>
      <c r="J22" s="12"/>
      <c r="K22" s="30">
        <v>200</v>
      </c>
      <c r="L22" s="32" t="s">
        <v>40</v>
      </c>
      <c r="O22" s="23"/>
      <c r="P22" s="23"/>
      <c r="Q22" s="23"/>
      <c r="R22" s="23"/>
      <c r="S22" s="12" t="s">
        <v>67</v>
      </c>
      <c r="T22" s="12"/>
      <c r="U22" s="12"/>
      <c r="V22" s="44">
        <f>((K14*1000)/E21)*1.25</f>
        <v>1041.6666666666667</v>
      </c>
      <c r="W22" t="s">
        <v>71</v>
      </c>
      <c r="Z22" s="34"/>
      <c r="AA22" s="34"/>
      <c r="AB22" s="34"/>
      <c r="AC22" s="34"/>
    </row>
    <row r="23" spans="2:29" x14ac:dyDescent="0.35">
      <c r="B23" s="51" t="s">
        <v>15</v>
      </c>
      <c r="C23" s="51"/>
      <c r="D23" s="51"/>
      <c r="E23" s="2">
        <v>2</v>
      </c>
      <c r="I23" s="12" t="s">
        <v>35</v>
      </c>
      <c r="J23" s="12"/>
      <c r="K23" s="28">
        <f>(K20*0.0032)*(K21*0.0032)*(K22*0.0032)*58</f>
        <v>993.17259960320007</v>
      </c>
      <c r="L23" s="32" t="s">
        <v>41</v>
      </c>
      <c r="O23" s="23"/>
      <c r="P23" s="31"/>
      <c r="Q23" s="31"/>
      <c r="R23" s="27"/>
      <c r="Z23" s="34"/>
      <c r="AA23" s="34"/>
      <c r="AB23" s="34"/>
      <c r="AC23" s="34"/>
    </row>
    <row r="24" spans="2:29" x14ac:dyDescent="0.35">
      <c r="B24" s="51" t="s">
        <v>16</v>
      </c>
      <c r="C24" s="51"/>
      <c r="D24" s="51"/>
      <c r="E24" s="4">
        <f>CEILING(E22/2,1)</f>
        <v>52</v>
      </c>
      <c r="F24" t="s">
        <v>21</v>
      </c>
      <c r="I24" s="12" t="s">
        <v>36</v>
      </c>
      <c r="J24" s="12"/>
      <c r="K24" s="42">
        <v>200.12</v>
      </c>
      <c r="L24" s="32" t="s">
        <v>41</v>
      </c>
      <c r="O24" s="23"/>
      <c r="P24" s="31"/>
      <c r="Q24" s="31"/>
      <c r="R24" s="26"/>
      <c r="Z24" s="34"/>
      <c r="AA24" s="34"/>
      <c r="AB24" s="34"/>
      <c r="AC24" s="34"/>
    </row>
    <row r="25" spans="2:29" x14ac:dyDescent="0.35">
      <c r="I25" s="12" t="s">
        <v>37</v>
      </c>
      <c r="J25" s="12"/>
      <c r="K25" s="28" t="str">
        <f>IF(K23&gt;K24,"L2","L1")</f>
        <v>L2</v>
      </c>
      <c r="L25" s="27"/>
      <c r="O25" s="23"/>
      <c r="P25" s="31"/>
      <c r="Q25" s="31"/>
      <c r="R25" s="27"/>
      <c r="Z25" s="35"/>
      <c r="AA25" s="35"/>
      <c r="AB25" s="35"/>
      <c r="AC25" s="34"/>
    </row>
    <row r="26" spans="2:29" x14ac:dyDescent="0.35">
      <c r="I26" s="12" t="s">
        <v>38</v>
      </c>
      <c r="J26" s="12"/>
      <c r="K26" s="28" t="s">
        <v>45</v>
      </c>
      <c r="L26" s="27"/>
      <c r="O26" s="23"/>
      <c r="P26" s="31"/>
      <c r="Q26" s="31"/>
      <c r="R26" s="27"/>
      <c r="Z26" s="35"/>
      <c r="AA26" s="35"/>
      <c r="AB26" s="35"/>
      <c r="AC26" s="34"/>
    </row>
    <row r="27" spans="2:29" x14ac:dyDescent="0.35">
      <c r="I27" s="31"/>
      <c r="J27" s="31"/>
      <c r="K27" s="31"/>
      <c r="L27" s="27"/>
      <c r="M27" s="23"/>
      <c r="O27" s="23"/>
      <c r="P27" s="31"/>
      <c r="Q27" s="31"/>
      <c r="R27" s="27"/>
      <c r="Z27" s="35"/>
      <c r="AA27" s="35"/>
      <c r="AB27" s="35"/>
      <c r="AC27" s="36"/>
    </row>
    <row r="28" spans="2:29" x14ac:dyDescent="0.35">
      <c r="I28" s="31"/>
      <c r="J28" s="31"/>
      <c r="K28" s="31"/>
      <c r="L28" s="27"/>
      <c r="M28" s="23"/>
      <c r="O28" s="23"/>
      <c r="P28" s="31"/>
      <c r="Q28" s="31"/>
      <c r="R28" s="22"/>
    </row>
    <row r="29" spans="2:29" x14ac:dyDescent="0.35">
      <c r="I29" s="16"/>
      <c r="J29" s="16"/>
      <c r="K29" s="16"/>
      <c r="L29" s="17"/>
      <c r="O29" s="23"/>
      <c r="P29" s="31"/>
      <c r="Q29" s="31"/>
      <c r="R29" s="27"/>
    </row>
    <row r="30" spans="2:29" x14ac:dyDescent="0.35">
      <c r="O30" s="23"/>
      <c r="P30" s="31"/>
      <c r="Q30" s="31"/>
      <c r="R30" s="26"/>
    </row>
    <row r="31" spans="2:29" x14ac:dyDescent="0.35">
      <c r="O31" s="23"/>
      <c r="P31" s="31"/>
      <c r="Q31" s="31"/>
      <c r="R31" s="26"/>
    </row>
  </sheetData>
  <mergeCells count="23">
    <mergeCell ref="S6:U6"/>
    <mergeCell ref="S7:U7"/>
    <mergeCell ref="N6:O6"/>
    <mergeCell ref="N7:O7"/>
    <mergeCell ref="N8:O8"/>
    <mergeCell ref="I6:J6"/>
    <mergeCell ref="I7:J7"/>
    <mergeCell ref="I8:J8"/>
    <mergeCell ref="B16:D16"/>
    <mergeCell ref="B17:D17"/>
    <mergeCell ref="S20:U20"/>
    <mergeCell ref="B23:D23"/>
    <mergeCell ref="B24:D24"/>
    <mergeCell ref="B18:D18"/>
    <mergeCell ref="B19:D19"/>
    <mergeCell ref="B20:D20"/>
    <mergeCell ref="B21:D21"/>
    <mergeCell ref="B22:D22"/>
    <mergeCell ref="N9:O9"/>
    <mergeCell ref="S12:U12"/>
    <mergeCell ref="S13:U13"/>
    <mergeCell ref="S14:U14"/>
    <mergeCell ref="S15:U15"/>
  </mergeCells>
  <dataValidations count="2">
    <dataValidation type="list" allowBlank="1" showInputMessage="1" showErrorMessage="1" sqref="V6">
      <formula1>"Hot dip Galvanized, Aluminium, ASTM"</formula1>
    </dataValidation>
    <dataValidation type="list" allowBlank="1" showInputMessage="1" showErrorMessage="1" sqref="V7">
      <formula1>"80,100, .."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Sheet2!$D$4:$D$7</xm:f>
          </x14:formula1>
          <xm:sqref>K26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G9"/>
  <sheetViews>
    <sheetView workbookViewId="0">
      <selection activeCell="G6" sqref="G6:G9"/>
    </sheetView>
  </sheetViews>
  <sheetFormatPr defaultRowHeight="14.5" x14ac:dyDescent="0.35"/>
  <cols>
    <col min="4" max="4" width="26.1796875" customWidth="1"/>
  </cols>
  <sheetData>
    <row r="3" spans="4:7" x14ac:dyDescent="0.35">
      <c r="D3" s="6" t="s">
        <v>68</v>
      </c>
      <c r="E3">
        <v>2384</v>
      </c>
      <c r="F3" t="s">
        <v>40</v>
      </c>
    </row>
    <row r="4" spans="4:7" x14ac:dyDescent="0.35">
      <c r="D4" s="6" t="s">
        <v>33</v>
      </c>
      <c r="E4">
        <v>1096</v>
      </c>
      <c r="F4" t="s">
        <v>40</v>
      </c>
    </row>
    <row r="6" spans="4:7" x14ac:dyDescent="0.35">
      <c r="D6" t="s">
        <v>42</v>
      </c>
      <c r="E6">
        <v>2384</v>
      </c>
      <c r="F6">
        <f>E6*1.85</f>
        <v>4410.4000000000005</v>
      </c>
      <c r="G6">
        <f>F6/1000</f>
        <v>4.410400000000001</v>
      </c>
    </row>
    <row r="7" spans="4:7" x14ac:dyDescent="0.35">
      <c r="D7" t="s">
        <v>43</v>
      </c>
      <c r="E7">
        <v>1096</v>
      </c>
      <c r="F7">
        <f>E7*1.85</f>
        <v>2027.6000000000001</v>
      </c>
      <c r="G7">
        <f>F7/1000</f>
        <v>2.0276000000000001</v>
      </c>
    </row>
    <row r="8" spans="4:7" x14ac:dyDescent="0.35">
      <c r="D8" t="s">
        <v>44</v>
      </c>
      <c r="E8">
        <v>4768</v>
      </c>
      <c r="F8">
        <f>E8*1.85</f>
        <v>8820.8000000000011</v>
      </c>
      <c r="G8">
        <f>F8/1000</f>
        <v>8.820800000000002</v>
      </c>
    </row>
    <row r="9" spans="4:7" x14ac:dyDescent="0.35">
      <c r="D9" t="s">
        <v>45</v>
      </c>
      <c r="E9">
        <v>2192</v>
      </c>
      <c r="F9">
        <f>E9*1.85</f>
        <v>4055.2000000000003</v>
      </c>
      <c r="G9">
        <f>F9/1000</f>
        <v>4.0552000000000001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4:D7"/>
  <sheetViews>
    <sheetView zoomScale="60" zoomScaleNormal="60" workbookViewId="0">
      <selection activeCell="D4" sqref="D4:D7"/>
    </sheetView>
  </sheetViews>
  <sheetFormatPr defaultRowHeight="14.5" x14ac:dyDescent="0.35"/>
  <cols>
    <col min="4" max="4" width="19.1796875" customWidth="1"/>
    <col min="5" max="5" width="43.81640625" customWidth="1"/>
  </cols>
  <sheetData>
    <row r="4" spans="4:4" ht="102" customHeight="1" x14ac:dyDescent="0.35">
      <c r="D4" t="s">
        <v>42</v>
      </c>
    </row>
    <row r="5" spans="4:4" ht="116" customHeight="1" x14ac:dyDescent="0.35">
      <c r="D5" t="s">
        <v>43</v>
      </c>
    </row>
    <row r="6" spans="4:4" ht="114.5" customHeight="1" x14ac:dyDescent="0.35">
      <c r="D6" t="s">
        <v>44</v>
      </c>
    </row>
    <row r="7" spans="4:4" ht="103.5" customHeight="1" x14ac:dyDescent="0.35">
      <c r="D7" t="s">
        <v>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Design</vt:lpstr>
      <vt:lpstr>Row spacing</vt:lpstr>
      <vt:lpstr>Sheet2</vt:lpstr>
      <vt:lpstr>L1_Landscape</vt:lpstr>
      <vt:lpstr>L1_portrait</vt:lpstr>
      <vt:lpstr>L2_Landscape</vt:lpstr>
      <vt:lpstr>L2_Portrait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Ahsan Farooq</dc:creator>
  <cp:lastModifiedBy>Ahsan Farooq</cp:lastModifiedBy>
  <dcterms:created xsi:type="dcterms:W3CDTF">2024-12-11T11:21:31Z</dcterms:created>
  <dcterms:modified xsi:type="dcterms:W3CDTF">2024-12-12T13:04:32Z</dcterms:modified>
</cp:coreProperties>
</file>