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3"/>
  </bookViews>
  <sheets>
    <sheet name="SMT GASAL" sheetId="1" r:id="rId1"/>
    <sheet name="SMT GENAP" sheetId="7" r:id="rId2"/>
    <sheet name="NILAI Gasal" sheetId="5" r:id="rId3"/>
    <sheet name="NILAI Genap" sheetId="6" r:id="rId4"/>
    <sheet name="siswa" sheetId="8" r:id="rId5"/>
  </sheets>
  <definedNames>
    <definedName name="NAMA1">'NILAI Gasal'!$B$4:$B$37</definedName>
    <definedName name="NAMA2">'NILAI Genap'!$B$4:$B$37</definedName>
    <definedName name="_xlnm.Print_Area" localSheetId="0">'SMT GASAL'!$A$1:$U$58</definedName>
    <definedName name="_xlnm.Print_Area" localSheetId="1">'SMT GENAP'!$A$1:$U$54</definedName>
  </definedNames>
  <calcPr calcId="124519"/>
</workbook>
</file>

<file path=xl/calcChain.xml><?xml version="1.0" encoding="utf-8"?>
<calcChain xmlns="http://schemas.openxmlformats.org/spreadsheetml/2006/main">
  <c r="AB22" i="6"/>
  <c r="AC22" s="1"/>
  <c r="AB21"/>
  <c r="AC21" s="1"/>
  <c r="AB20"/>
  <c r="AC20" s="1"/>
  <c r="AB19"/>
  <c r="AC19" s="1"/>
  <c r="AB18"/>
  <c r="AC18" s="1"/>
  <c r="AB17"/>
  <c r="AC17" s="1"/>
  <c r="AB16"/>
  <c r="AC16" s="1"/>
  <c r="AB15"/>
  <c r="AC15" s="1"/>
  <c r="AB14"/>
  <c r="AC14" s="1"/>
  <c r="AB13"/>
  <c r="AC13" s="1"/>
  <c r="AB12"/>
  <c r="AC12" s="1"/>
  <c r="AB11"/>
  <c r="AC11" s="1"/>
  <c r="AB10"/>
  <c r="AC10" s="1"/>
  <c r="AB9"/>
  <c r="AC9" s="1"/>
  <c r="AB8"/>
  <c r="AC8" s="1"/>
  <c r="AB7"/>
  <c r="AC7" s="1"/>
  <c r="AB6"/>
  <c r="AC6" s="1"/>
  <c r="AB5"/>
  <c r="AC5" s="1"/>
  <c r="AB4"/>
  <c r="AC4" s="1"/>
  <c r="AB22" i="5"/>
  <c r="AC22" s="1"/>
  <c r="S40" i="7"/>
  <c r="S39"/>
  <c r="S38"/>
  <c r="E39"/>
  <c r="E38"/>
  <c r="L33"/>
  <c r="I34"/>
  <c r="I33"/>
  <c r="B34"/>
  <c r="B33"/>
  <c r="C27"/>
  <c r="L27"/>
  <c r="L25"/>
  <c r="M25" s="1"/>
  <c r="L22"/>
  <c r="L21"/>
  <c r="M21" s="1"/>
  <c r="L20"/>
  <c r="L19"/>
  <c r="M19" s="1"/>
  <c r="L18"/>
  <c r="L17"/>
  <c r="M17" s="1"/>
  <c r="L16"/>
  <c r="L15"/>
  <c r="M15" s="1"/>
  <c r="L14"/>
  <c r="L13"/>
  <c r="M13" s="1"/>
  <c r="L12"/>
  <c r="L11"/>
  <c r="M11" s="1"/>
  <c r="S1"/>
  <c r="G4"/>
  <c r="L10"/>
  <c r="S10" s="1"/>
  <c r="M30"/>
  <c r="M29"/>
  <c r="M28"/>
  <c r="S27"/>
  <c r="M26"/>
  <c r="M24"/>
  <c r="M23"/>
  <c r="S22"/>
  <c r="S20"/>
  <c r="S18"/>
  <c r="S16"/>
  <c r="S14"/>
  <c r="S12"/>
  <c r="M9"/>
  <c r="M8"/>
  <c r="AA38" i="6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/>
  <c r="L11" i="1"/>
  <c r="S11" s="1"/>
  <c r="L10"/>
  <c r="M10" s="1"/>
  <c r="AB4" i="5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C21" s="1"/>
  <c r="M9" i="1"/>
  <c r="L33"/>
  <c r="S40"/>
  <c r="S39"/>
  <c r="S38"/>
  <c r="E39"/>
  <c r="E38"/>
  <c r="I34"/>
  <c r="I33"/>
  <c r="L27"/>
  <c r="S27" s="1"/>
  <c r="B34"/>
  <c r="B33"/>
  <c r="C27"/>
  <c r="L25"/>
  <c r="S25" s="1"/>
  <c r="L22"/>
  <c r="S22" s="1"/>
  <c r="L21"/>
  <c r="S21" s="1"/>
  <c r="L20"/>
  <c r="S20" s="1"/>
  <c r="L19"/>
  <c r="S19" s="1"/>
  <c r="L18"/>
  <c r="S18" s="1"/>
  <c r="L17"/>
  <c r="S17" s="1"/>
  <c r="L15"/>
  <c r="S15" s="1"/>
  <c r="L16"/>
  <c r="S16" s="1"/>
  <c r="L14"/>
  <c r="S14" s="1"/>
  <c r="L13"/>
  <c r="S13" s="1"/>
  <c r="L12"/>
  <c r="S12" s="1"/>
  <c r="S1"/>
  <c r="G4"/>
  <c r="AC20" i="5" l="1"/>
  <c r="AC19"/>
  <c r="AC18"/>
  <c r="AC17"/>
  <c r="AC16"/>
  <c r="AC15"/>
  <c r="AC14"/>
  <c r="AC13"/>
  <c r="AC12"/>
  <c r="AC11"/>
  <c r="AC10"/>
  <c r="AC9"/>
  <c r="AC8"/>
  <c r="AC7"/>
  <c r="AC5"/>
  <c r="AC6"/>
  <c r="AC4"/>
  <c r="M10" i="7"/>
  <c r="S11"/>
  <c r="M12"/>
  <c r="S13"/>
  <c r="M14"/>
  <c r="S15"/>
  <c r="M16"/>
  <c r="S17"/>
  <c r="M18"/>
  <c r="S19"/>
  <c r="M20"/>
  <c r="S21"/>
  <c r="M22"/>
  <c r="S25"/>
  <c r="M27"/>
  <c r="AC38" i="6"/>
  <c r="S10" i="1"/>
  <c r="F38" i="5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B38"/>
  <c r="E38"/>
  <c r="M11" i="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8"/>
  <c r="AC38" i="5" l="1"/>
</calcChain>
</file>

<file path=xl/sharedStrings.xml><?xml version="1.0" encoding="utf-8"?>
<sst xmlns="http://schemas.openxmlformats.org/spreadsheetml/2006/main" count="1086" uniqueCount="390">
  <si>
    <t>No.</t>
  </si>
  <si>
    <t>Komponen</t>
  </si>
  <si>
    <t>A.</t>
  </si>
  <si>
    <t>1.</t>
  </si>
  <si>
    <t>Mata Pelajaran</t>
  </si>
  <si>
    <t>Pendidikan Agama Islam</t>
  </si>
  <si>
    <t>a.</t>
  </si>
  <si>
    <t>Al-Qur'an - Hadits</t>
  </si>
  <si>
    <t>b.</t>
  </si>
  <si>
    <t>Akidah - Akhlak</t>
  </si>
  <si>
    <t>Fiqih</t>
  </si>
  <si>
    <t>c.</t>
  </si>
  <si>
    <t>d.</t>
  </si>
  <si>
    <t>Sejarah Kebudayaan Islam</t>
  </si>
  <si>
    <t>2.</t>
  </si>
  <si>
    <t>3.</t>
  </si>
  <si>
    <t>Pendidikan Kewarganegaraan</t>
  </si>
  <si>
    <t>Bahasa Indonesia</t>
  </si>
  <si>
    <t>Bahasa Arab</t>
  </si>
  <si>
    <t>Bahasa Inggris</t>
  </si>
  <si>
    <t>Matematika</t>
  </si>
  <si>
    <t>Ilmu Pengetahuan Alam</t>
  </si>
  <si>
    <t>Ilmu Pengetahuan Sosial</t>
  </si>
  <si>
    <t>Seni Budaya</t>
  </si>
  <si>
    <t>Pendidikan Jasmani, Olahraga dan Kesehatan</t>
  </si>
  <si>
    <t>Pilihan : **)</t>
  </si>
  <si>
    <t>Ketrampilan</t>
  </si>
  <si>
    <t>Teknologi Informasi dan Komunikasi</t>
  </si>
  <si>
    <t>Muatan Lokal ***)</t>
  </si>
  <si>
    <t>B.</t>
  </si>
  <si>
    <t>Kegiatan Pengembangan Diri</t>
  </si>
  <si>
    <t>4.</t>
  </si>
  <si>
    <t>5.</t>
  </si>
  <si>
    <t>6.</t>
  </si>
  <si>
    <t>7.</t>
  </si>
  <si>
    <t>8.</t>
  </si>
  <si>
    <t>9.</t>
  </si>
  <si>
    <t>10.</t>
  </si>
  <si>
    <t>11.</t>
  </si>
  <si>
    <t>Akhlak dan Kepribadian</t>
  </si>
  <si>
    <t>akhlak</t>
  </si>
  <si>
    <t>Kepribadian</t>
  </si>
  <si>
    <t>:</t>
  </si>
  <si>
    <t>Nilai</t>
  </si>
  <si>
    <t>KKM*)</t>
  </si>
  <si>
    <t>Angka</t>
  </si>
  <si>
    <t>Huruf</t>
  </si>
  <si>
    <t>Ketidak hadiran</t>
  </si>
  <si>
    <t>Sakit</t>
  </si>
  <si>
    <t>Izin</t>
  </si>
  <si>
    <t>Tanpa Keterangan</t>
  </si>
  <si>
    <t>Keputusan</t>
  </si>
  <si>
    <t>Berdasarkan hasil yang dicapai pada</t>
  </si>
  <si>
    <t>semester 1 dan 2, peserta didik ditetapkan</t>
  </si>
  <si>
    <t>Naik ke kelas … ( …………………….. )</t>
  </si>
  <si>
    <t>Kepala Madrasah</t>
  </si>
  <si>
    <t>Sapardi Joko Damono, S.Pd.I</t>
  </si>
  <si>
    <t>Mengetahui</t>
  </si>
  <si>
    <t>Orang tua / Wali</t>
  </si>
  <si>
    <t>Wali Kelas</t>
  </si>
  <si>
    <t>Weru, …………………….. 2014</t>
  </si>
  <si>
    <t>Nama Madrasah</t>
  </si>
  <si>
    <t>Alamat</t>
  </si>
  <si>
    <t>Nama Peserta didik</t>
  </si>
  <si>
    <t>Nomor Induk Peserta Didik</t>
  </si>
  <si>
    <t>MTs AL-ISLAM TUREN</t>
  </si>
  <si>
    <t>Jl. Pemuda tengah Turen</t>
  </si>
  <si>
    <t>Kelas</t>
  </si>
  <si>
    <t>Semester</t>
  </si>
  <si>
    <t>Tahun Pelajaran</t>
  </si>
  <si>
    <t xml:space="preserve">                 NIP.</t>
  </si>
  <si>
    <t xml:space="preserve">          NIP.</t>
  </si>
  <si>
    <t>Diskripsi Kemajuan</t>
  </si>
  <si>
    <t>Belajar</t>
  </si>
  <si>
    <t>Keterangan</t>
  </si>
  <si>
    <t>hari</t>
  </si>
  <si>
    <t xml:space="preserve">                                            </t>
  </si>
  <si>
    <t>Seratus</t>
  </si>
  <si>
    <t>Empat puluh tiga</t>
  </si>
  <si>
    <t>Empat puluh empat</t>
  </si>
  <si>
    <t>Empat puluh lima</t>
  </si>
  <si>
    <t>Empat puluh enam</t>
  </si>
  <si>
    <t>Empat puluh tujuh</t>
  </si>
  <si>
    <t>Empat puluh delapan</t>
  </si>
  <si>
    <t>Empat puluh sembilan</t>
  </si>
  <si>
    <t>Lima puluh</t>
  </si>
  <si>
    <t>Lima puluh satu</t>
  </si>
  <si>
    <t>Lima puluh dua</t>
  </si>
  <si>
    <t>Lima puluh tiga</t>
  </si>
  <si>
    <t>Lima puluh empat</t>
  </si>
  <si>
    <t>Lima puluh lima</t>
  </si>
  <si>
    <t>Lima puluh enam</t>
  </si>
  <si>
    <t>Lima puluh tujuh</t>
  </si>
  <si>
    <t>Lima puluh delapan</t>
  </si>
  <si>
    <t>Lima puluh sembilan</t>
  </si>
  <si>
    <t>Enam puluh</t>
  </si>
  <si>
    <t>Enam puluh satu</t>
  </si>
  <si>
    <t>Enam puluh dua</t>
  </si>
  <si>
    <t>Enam puluh tiga</t>
  </si>
  <si>
    <t>Enam puluh empat</t>
  </si>
  <si>
    <t>Enam puluh lima</t>
  </si>
  <si>
    <t>Enam puluh enam</t>
  </si>
  <si>
    <t>Enam puluh tujuh</t>
  </si>
  <si>
    <t>Enam puluh delapan</t>
  </si>
  <si>
    <t>Enam puluh sembilan</t>
  </si>
  <si>
    <t>Tujuh puluh</t>
  </si>
  <si>
    <t>Tujuh puluh satu</t>
  </si>
  <si>
    <t>Tujuh puluh dua</t>
  </si>
  <si>
    <t>Tujuh puluh tiga</t>
  </si>
  <si>
    <t>Tujuh puluh empat</t>
  </si>
  <si>
    <t>Tujuh puluh lima</t>
  </si>
  <si>
    <t>Tujuh puluh enam</t>
  </si>
  <si>
    <t>Tujuh puluh tujuh</t>
  </si>
  <si>
    <t>Tujuh puluh delapan</t>
  </si>
  <si>
    <t>Tujuh puluh sembilan</t>
  </si>
  <si>
    <t>Delapan puluh</t>
  </si>
  <si>
    <t>Delapan puluh satu</t>
  </si>
  <si>
    <t>Delapan puluh dua</t>
  </si>
  <si>
    <t>Delapan puluh tiga</t>
  </si>
  <si>
    <t>Delapan puluh empat</t>
  </si>
  <si>
    <t>Delapan puluh lima</t>
  </si>
  <si>
    <t>Delapan puluh enam</t>
  </si>
  <si>
    <t>Delapan puluh tujuh</t>
  </si>
  <si>
    <t>Delapan puluh delapan</t>
  </si>
  <si>
    <t>Delapan puluh sembilan</t>
  </si>
  <si>
    <t>Sembilan puluh</t>
  </si>
  <si>
    <t>Sembilan puluh satu</t>
  </si>
  <si>
    <t>Sembilan puluh dua</t>
  </si>
  <si>
    <t>Sembilan puluh tiga</t>
  </si>
  <si>
    <t>Sembilan puluh empat</t>
  </si>
  <si>
    <t>Sembilan puluh lima</t>
  </si>
  <si>
    <t>Sembilan puluh enam</t>
  </si>
  <si>
    <t>Sembilan puluh tujuh</t>
  </si>
  <si>
    <t>Sembilan puluh delapan</t>
  </si>
  <si>
    <t>Sembilan puluh sembilan</t>
  </si>
  <si>
    <t xml:space="preserve">                        NIP.</t>
  </si>
  <si>
    <t>No</t>
  </si>
  <si>
    <t>KELAS</t>
  </si>
  <si>
    <t>NO. INDUK</t>
  </si>
  <si>
    <t>NILAI</t>
  </si>
  <si>
    <t>SKI</t>
  </si>
  <si>
    <t>PKn</t>
  </si>
  <si>
    <t>B. Indo</t>
  </si>
  <si>
    <t>B. Arab</t>
  </si>
  <si>
    <t>IPA</t>
  </si>
  <si>
    <t>IPS</t>
  </si>
  <si>
    <t>TIK</t>
  </si>
  <si>
    <t>BTA</t>
  </si>
  <si>
    <t>Mulok</t>
  </si>
  <si>
    <t>Pengembangan diri</t>
  </si>
  <si>
    <t>Akhlak</t>
  </si>
  <si>
    <t>S</t>
  </si>
  <si>
    <t>I</t>
  </si>
  <si>
    <t>A</t>
  </si>
  <si>
    <t>NAMA</t>
  </si>
  <si>
    <t>Qur'an</t>
  </si>
  <si>
    <t>Aqidah</t>
  </si>
  <si>
    <t>B. Ingg</t>
  </si>
  <si>
    <t>Matka</t>
  </si>
  <si>
    <t>Seni</t>
  </si>
  <si>
    <t>Penjas</t>
  </si>
  <si>
    <t>Akhlak &amp; Kepribadian</t>
  </si>
  <si>
    <t>Rata-2</t>
  </si>
  <si>
    <t>Rangking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</si>
  <si>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</si>
  <si>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</si>
  <si>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</si>
  <si>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</si>
  <si>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</si>
  <si>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</si>
  <si>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</si>
  <si>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</si>
  <si>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</si>
  <si>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</si>
  <si>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1485</t>
  </si>
  <si>
    <t>1486</t>
  </si>
  <si>
    <t>1487</t>
  </si>
  <si>
    <t>1484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</si>
  <si>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</si>
  <si>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</si>
  <si>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</si>
  <si>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</si>
  <si>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</si>
  <si>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</si>
  <si>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</si>
  <si>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</si>
  <si>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</si>
  <si>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</si>
  <si>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</si>
  <si>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</si>
  <si>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</si>
  <si>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</si>
  <si>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</si>
  <si>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</si>
  <si>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</si>
  <si>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</si>
  <si>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</si>
  <si>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AJI BAGUS SAPUTRO</t>
  </si>
  <si>
    <t>ANDRIANSYAH</t>
  </si>
  <si>
    <t>BELA ISNAWATI</t>
  </si>
  <si>
    <t>FEBRIANA ZADA ALMIRA</t>
  </si>
  <si>
    <t>HANIFAH NUR ROFIK</t>
  </si>
  <si>
    <t>HARIS NUR RHOKIM</t>
  </si>
  <si>
    <t>ISKA SELVIANA</t>
  </si>
  <si>
    <t>KHOIRUL IKHSAN AMIRUDIN</t>
  </si>
  <si>
    <t>MARIO TRI PRABOWO</t>
  </si>
  <si>
    <t>MONIKA FATCHURROHMANI</t>
  </si>
  <si>
    <t>NANDA ARIS YUNANTO</t>
  </si>
  <si>
    <t>NENDI NUR WINANTO</t>
  </si>
  <si>
    <t>NIA RAHMAWATI</t>
  </si>
  <si>
    <t>NOFA ARDIYANTO</t>
  </si>
  <si>
    <t>NURYADIN</t>
  </si>
  <si>
    <t>PUTRI NUR HALIFAH</t>
  </si>
  <si>
    <t>RISKA ARDELA AYUNINGTYAS</t>
  </si>
  <si>
    <t>RIZAL SAPUTRA</t>
  </si>
  <si>
    <t>RIZKI DWI KURNIASARI</t>
  </si>
  <si>
    <t>ROSITA YULIA PUTRI</t>
  </si>
  <si>
    <t>SAEFUL ALAM</t>
  </si>
  <si>
    <t>SEKA INDRA PRATAMA</t>
  </si>
  <si>
    <t>SYAHRUL BAKTIAR</t>
  </si>
  <si>
    <t>SYFA AMALIA</t>
  </si>
  <si>
    <t>UMI SAFITRI</t>
  </si>
  <si>
    <t>VENDI SASONGKO</t>
  </si>
  <si>
    <t>WAKHIT ANSORI</t>
  </si>
  <si>
    <t>Rata-rata kelas</t>
  </si>
  <si>
    <t>GASAL</t>
  </si>
  <si>
    <t>AFRIZAL NUR FAUZAN NOMANDA PUTRA</t>
  </si>
  <si>
    <t>7A</t>
  </si>
  <si>
    <t>KHOTMATUL FITRIYANI</t>
  </si>
  <si>
    <t>MUHAMMAD ADIMAS AZI SAPUTRA</t>
  </si>
  <si>
    <t>MUHAMMAD IBNU IRAWAN</t>
  </si>
  <si>
    <t>7B</t>
  </si>
  <si>
    <t>NOVITASARI</t>
  </si>
  <si>
    <t>ZULLY0 EKA PAKSI</t>
  </si>
  <si>
    <t>NILAI SEMESTER GASAL</t>
  </si>
  <si>
    <t>NILAI SEMESTAR GENAP</t>
  </si>
  <si>
    <t>GENAP</t>
  </si>
  <si>
    <t>NO</t>
  </si>
  <si>
    <t>ALAN AS HARI</t>
  </si>
  <si>
    <t>9A</t>
  </si>
  <si>
    <t>ALDILA BALQIS NURCAHYO</t>
  </si>
  <si>
    <t>AMBARWATI</t>
  </si>
  <si>
    <t>APRILINDA HERAWATI</t>
  </si>
  <si>
    <t>BAMBANG SETIAWAN</t>
  </si>
  <si>
    <t>BIANTI RATNA PUTRI</t>
  </si>
  <si>
    <t>BIMA ARYA PRATAMA</t>
  </si>
  <si>
    <t>ELPANZA ASDI NUGROHO</t>
  </si>
  <si>
    <t>ENDAH NUR SAFITRI</t>
  </si>
  <si>
    <t>ERIN YULIASARI</t>
  </si>
  <si>
    <t>HARI PRASETIYO</t>
  </si>
  <si>
    <t>ITOK KUSUMA PUTRA</t>
  </si>
  <si>
    <t>MADINATUL MUSYAROFAH</t>
  </si>
  <si>
    <t>PUTRIANA</t>
  </si>
  <si>
    <t>RISMAWATI TRI FAUZI</t>
  </si>
  <si>
    <t>RIZAL SYAHFRUDIN ZUHRY</t>
  </si>
  <si>
    <t>SINTA NUR ILLAHI SALAM</t>
  </si>
  <si>
    <t>SINUNG NUGROHO</t>
  </si>
  <si>
    <t>WARDATUL NUR KHASANAH</t>
  </si>
  <si>
    <t>ANNISA HUSNUL LATIFAH</t>
  </si>
  <si>
    <t>9B</t>
  </si>
  <si>
    <t>ARIZAL MAULANA RUSDI</t>
  </si>
  <si>
    <t>AULIA SIFA ROSIDA</t>
  </si>
  <si>
    <t>AZIS NUR SANTO</t>
  </si>
  <si>
    <t>EGA AYU UTAMI</t>
  </si>
  <si>
    <t>HERLAMBANG EKA SETIAWAN SAPUTRA RG.</t>
  </si>
  <si>
    <t>INDAH TRI KARTINI</t>
  </si>
  <si>
    <t>KHOIRULANAN</t>
  </si>
  <si>
    <t>KHUSNUL KHOIRUDDIN</t>
  </si>
  <si>
    <t>KRISNA PURNOMO AJI</t>
  </si>
  <si>
    <t>LATIFAH</t>
  </si>
  <si>
    <t>LUVIA ANDRIANA</t>
  </si>
  <si>
    <t>NISWATIN MUAZIZAH</t>
  </si>
  <si>
    <t>SATRIA AMARDIKA</t>
  </si>
  <si>
    <t>SEPTIA NUR WINANTI</t>
  </si>
  <si>
    <t>SHINTA BELLA</t>
  </si>
  <si>
    <t>SITI FATIMAH</t>
  </si>
  <si>
    <t>SUNDARI</t>
  </si>
  <si>
    <t>ANAS YAHYA MUSTAQIM</t>
  </si>
  <si>
    <t>9C</t>
  </si>
  <si>
    <t>BECKY DIAH AZMEIDA</t>
  </si>
  <si>
    <t>DENIS ALFIRANO</t>
  </si>
  <si>
    <t>DERIS AMUNG PRASETYO</t>
  </si>
  <si>
    <t>DEVA AYU PITALOKA</t>
  </si>
  <si>
    <t>DIAN AYU APRILIA</t>
  </si>
  <si>
    <t>DWI HASTUTI</t>
  </si>
  <si>
    <t>DWI KUNTI LESTARI</t>
  </si>
  <si>
    <t>ERNI RISTIANA</t>
  </si>
  <si>
    <t>FEBRI ARDIYANTO SETYAWAN</t>
  </si>
  <si>
    <t>FURQON NUR ALFIYANTO</t>
  </si>
  <si>
    <t>IBNU NASRULLOH ROHMAN</t>
  </si>
  <si>
    <t>IMRON JAPARUDIN</t>
  </si>
  <si>
    <t>JAYADI SETYAWAN</t>
  </si>
  <si>
    <t>LISMAWATI DWI FAJAR</t>
  </si>
  <si>
    <t>MELI RIRIANI</t>
  </si>
  <si>
    <t>OKTAVIA NING TIAS</t>
  </si>
  <si>
    <t>VICKY ADI SAPUTRO</t>
  </si>
  <si>
    <t>ARUM KUSUMA WARDANI</t>
  </si>
  <si>
    <t>8A</t>
  </si>
  <si>
    <t>1431</t>
  </si>
  <si>
    <t>CHOIRUL BACHTIAR</t>
  </si>
  <si>
    <t>1432</t>
  </si>
  <si>
    <t>DANI APRIYANTO</t>
  </si>
  <si>
    <t>1433</t>
  </si>
  <si>
    <t>FERI DWI KURNIAWAN</t>
  </si>
  <si>
    <t>1437</t>
  </si>
  <si>
    <t>FRISCA LINDA ARYANI</t>
  </si>
  <si>
    <t>1438</t>
  </si>
  <si>
    <t>GUNAWAN LATIF ISKANDAR</t>
  </si>
  <si>
    <t>1439</t>
  </si>
  <si>
    <t>KEKE RAHAYU WICAKSONO</t>
  </si>
  <si>
    <t>1441</t>
  </si>
  <si>
    <t>KIKI RAHAYU WICAKSONO</t>
  </si>
  <si>
    <t>1442</t>
  </si>
  <si>
    <t>NINDITA PRATNYANINGTYAS</t>
  </si>
  <si>
    <t>1443</t>
  </si>
  <si>
    <t>NOFI INAWATI</t>
  </si>
  <si>
    <t>1444</t>
  </si>
  <si>
    <t>NUR HIDAYAH</t>
  </si>
  <si>
    <t>1445</t>
  </si>
  <si>
    <t>NYUN WIDYA</t>
  </si>
  <si>
    <t>1446</t>
  </si>
  <si>
    <t>RAHMAWATI</t>
  </si>
  <si>
    <t>1447</t>
  </si>
  <si>
    <t>SANTI</t>
  </si>
  <si>
    <t>1448</t>
  </si>
  <si>
    <t>SIGID SETYAWAN</t>
  </si>
  <si>
    <t>1449</t>
  </si>
  <si>
    <t>YUHANA FIDYAH ASTARI</t>
  </si>
  <si>
    <t>1450</t>
  </si>
  <si>
    <t>AGUNG YULIANTO</t>
  </si>
  <si>
    <t>8B</t>
  </si>
  <si>
    <t>1451</t>
  </si>
  <si>
    <t>ALYA QOTHRUNNADA</t>
  </si>
  <si>
    <t>1452</t>
  </si>
  <si>
    <t>EDI PRASETYO</t>
  </si>
  <si>
    <t>1456</t>
  </si>
  <si>
    <t>ERSYA DEVITA NOVITA SARI NGAQSATUL ROSIDAH</t>
  </si>
  <si>
    <t>1457</t>
  </si>
  <si>
    <t>FITRILIA NUR CAHYANINGSIH</t>
  </si>
  <si>
    <t>1458</t>
  </si>
  <si>
    <t>FITRI KHUSNUL KHOTIMAH</t>
  </si>
  <si>
    <t>1459</t>
  </si>
  <si>
    <t>HARIS BAYU SAPUTRA</t>
  </si>
  <si>
    <t>1460</t>
  </si>
  <si>
    <t>INTAN NUR SHOLEH</t>
  </si>
  <si>
    <t>1461</t>
  </si>
  <si>
    <t>ISNANI NISA MUTOHAROH</t>
  </si>
  <si>
    <t>1462</t>
  </si>
  <si>
    <t>MUDZAKKIR REIZZA ALAMSYAH</t>
  </si>
  <si>
    <t>1464</t>
  </si>
  <si>
    <t>RISKY BAGAS SETIAWAN</t>
  </si>
  <si>
    <t>1465</t>
  </si>
  <si>
    <t>ROKANI</t>
  </si>
  <si>
    <t>1466</t>
  </si>
  <si>
    <t>SAYID DAMAR ISLAM</t>
  </si>
  <si>
    <t>1467</t>
  </si>
  <si>
    <t>SITI ZUBAIDAH</t>
  </si>
  <si>
    <t>1468</t>
  </si>
  <si>
    <t>VIRIASTUTI SISTININGRUM</t>
  </si>
  <si>
    <t>1469</t>
  </si>
  <si>
    <t>WILDAN HAIDAR ALI</t>
  </si>
  <si>
    <t>1470</t>
  </si>
  <si>
    <t>WISNU PAMUNGKAS</t>
  </si>
  <si>
    <t>1471</t>
  </si>
  <si>
    <t>DEWANGGA JATI MAHENDRA</t>
  </si>
  <si>
    <t>1473</t>
  </si>
  <si>
    <t>-</t>
  </si>
  <si>
    <t>ANNISA NURJANAH</t>
  </si>
  <si>
    <t>BAHRUDIN YUSUF AL ATSARY</t>
  </si>
  <si>
    <t xml:space="preserve">CAHYA ADI PRATAMA </t>
  </si>
  <si>
    <t xml:space="preserve">DICKY WAHYUDI </t>
  </si>
  <si>
    <t>ELSA MEIDA NURAHMA MAJID</t>
  </si>
  <si>
    <t>HAYUNING HASTO WIDI</t>
  </si>
  <si>
    <t>IRFAN ROMADLON</t>
  </si>
  <si>
    <t>MAULINDA NUR FAUZI</t>
  </si>
  <si>
    <t xml:space="preserve">MERI SAPUTRA </t>
  </si>
  <si>
    <t>MONA SAPITRI ANGGRAINI</t>
  </si>
  <si>
    <t>MUHAMMAD IBNU CAHYO UTOMO</t>
  </si>
  <si>
    <t>MUTIAH KHOIRU NISA</t>
  </si>
  <si>
    <t>NUGROHO AHMAD RIYADI</t>
  </si>
  <si>
    <t>PUPUT PUSPITA SARI</t>
  </si>
  <si>
    <t xml:space="preserve">PUTRI RAHAYU </t>
  </si>
  <si>
    <t xml:space="preserve">QONITAT NUR AZIZAH </t>
  </si>
  <si>
    <t>RINDI NOVITASARI</t>
  </si>
  <si>
    <t xml:space="preserve">ROSIT HIDAYAT </t>
  </si>
  <si>
    <t>ZAHROTUL OCTAVIA IVANA</t>
  </si>
  <si>
    <t>Pramuka</t>
  </si>
  <si>
    <t>2014/2015</t>
  </si>
  <si>
    <t>Weru, 20 Desember 2014</t>
  </si>
  <si>
    <t>Yekti Rahayu, S.Pd.I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</si>
</sst>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  <font>
      <b/>
      <u/>
      <sz val="9"/>
      <color theme="1"/>
      <name val="Arial"/>
      <family val="2"/>
    </font>
    <font>
      <sz val="9"/>
      <color rgb="FF2508F8"/>
      <name val="Arial"/>
      <family val="2"/>
    </font>
    <font>
      <sz val="9"/>
      <color theme="1"/>
      <name val="Calibri"/>
      <family val="2"/>
      <charset val="1"/>
      <scheme val="minor"/>
    </font>
    <font>
      <b/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E9AD"/>
        <bgColor indexed="64"/>
      </patternFill>
    </fill>
    <fill>
      <patternFill patternType="solid">
        <fgColor rgb="FFEEF963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Fill="0" applyProtection="0"/>
  </cellStyleXfs>
  <cellXfs count="9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0" xfId="0" quotePrefix="1" applyFont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0" fillId="2" borderId="14" xfId="0" applyFill="1" applyBorder="1"/>
    <xf numFmtId="0" fontId="7" fillId="2" borderId="14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1" applyFill="1" applyProtection="1"/>
    <xf numFmtId="0" fontId="9" fillId="0" borderId="0" xfId="1" applyFont="1" applyFill="1" applyProtection="1"/>
    <xf numFmtId="0" fontId="10" fillId="5" borderId="0" xfId="1" applyFont="1" applyFill="1" applyProtection="1"/>
    <xf numFmtId="49" fontId="6" fillId="4" borderId="13" xfId="0" applyNumberFormat="1" applyFont="1" applyFill="1" applyBorder="1" applyAlignment="1">
      <alignment horizontal="center" vertical="center"/>
    </xf>
    <xf numFmtId="49" fontId="6" fillId="3" borderId="13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DE64"/>
      <color rgb="FFFF5B5B"/>
      <color rgb="FFEADCF4"/>
      <color rgb="FFFFB9B9"/>
      <color rgb="FFCCE9AD"/>
      <color rgb="FFEEF963"/>
      <color rgb="FF2508F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457201</xdr:colOff>
      <xdr:row>48</xdr:row>
      <xdr:rowOff>9526</xdr:rowOff>
    </xdr:from>
    <xdr:to>
      <xdr:col>19</xdr:col>
      <xdr:colOff>438150</xdr:colOff>
      <xdr:row>52</xdr:row>
      <xdr:rowOff>38322</xdr:rowOff>
    </xdr:to>
    <xdr:pic>
      <xdr:nvPicPr>
        <xdr:cNvPr id="3" name="Picture 2" descr="TTD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1" y="9315451"/>
          <a:ext cx="1247774" cy="638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9"/>
  <sheetViews>
    <sheetView showGridLines="0" view="pageBreakPreview" topLeftCell="A4" zoomScale="106" zoomScaleSheetLayoutView="106" workbookViewId="0">
      <selection activeCell="I18" sqref="I18:K18"/>
    </sheetView>
  </sheetViews>
  <sheetFormatPr defaultRowHeight="12"/>
  <cols>
    <col min="1" max="1" width="4.7109375" style="1" customWidth="1"/>
    <col min="2" max="2" width="3.7109375" style="1" customWidth="1"/>
    <col min="3" max="3" width="2.7109375" style="1" customWidth="1"/>
    <col min="4" max="4" width="1.42578125" style="1" customWidth="1"/>
    <col min="5" max="5" width="10.42578125" style="1" customWidth="1"/>
    <col min="6" max="6" width="1.42578125" style="1" customWidth="1"/>
    <col min="7" max="7" width="9.85546875" style="1" customWidth="1"/>
    <col min="8" max="8" width="8.7109375" style="1" customWidth="1"/>
    <col min="9" max="9" width="1.42578125" style="1" customWidth="1"/>
    <col min="10" max="10" width="2.7109375" style="1" customWidth="1"/>
    <col min="11" max="11" width="1.85546875" style="1" customWidth="1"/>
    <col min="12" max="12" width="6.28515625" style="1" customWidth="1"/>
    <col min="13" max="13" width="1.5703125" style="1" customWidth="1"/>
    <col min="14" max="14" width="3.140625" style="1" customWidth="1"/>
    <col min="15" max="15" width="3.85546875" style="1" customWidth="1"/>
    <col min="16" max="16" width="1.28515625" style="1" customWidth="1"/>
    <col min="17" max="17" width="10.42578125" style="1" customWidth="1"/>
    <col min="18" max="18" width="1.42578125" style="1" customWidth="1"/>
    <col min="19" max="20" width="7.140625" style="1" customWidth="1"/>
    <col min="21" max="21" width="6.42578125" style="1" customWidth="1"/>
    <col min="22" max="22" width="4.28515625" style="1" customWidth="1"/>
    <col min="23" max="23" width="5.85546875" style="1" hidden="1" customWidth="1"/>
    <col min="24" max="24" width="16.85546875" style="1" hidden="1" customWidth="1"/>
    <col min="25" max="16384" width="9.140625" style="1"/>
  </cols>
  <sheetData>
    <row r="1" spans="1:24" ht="19.5" customHeight="1">
      <c r="A1" s="63" t="s">
        <v>61</v>
      </c>
      <c r="B1" s="63"/>
      <c r="C1" s="63"/>
      <c r="D1" s="63"/>
      <c r="E1" s="63"/>
      <c r="F1" s="1" t="s">
        <v>42</v>
      </c>
      <c r="G1" s="65" t="s">
        <v>65</v>
      </c>
      <c r="H1" s="65"/>
      <c r="I1" s="65"/>
      <c r="J1" s="65"/>
      <c r="K1" s="65"/>
      <c r="L1" s="65"/>
      <c r="O1" s="63" t="s">
        <v>67</v>
      </c>
      <c r="P1" s="63"/>
      <c r="Q1" s="63"/>
      <c r="R1" s="1" t="s">
        <v>42</v>
      </c>
      <c r="S1" s="64" t="str">
        <f>VLOOKUP($G$3,'NILAI Gasal'!$B$4:$D$37,2,FALSE)</f>
        <v>7B</v>
      </c>
      <c r="T1" s="64"/>
      <c r="U1" s="64"/>
      <c r="W1" s="2">
        <v>43</v>
      </c>
      <c r="X1" s="1" t="s">
        <v>78</v>
      </c>
    </row>
    <row r="2" spans="1:24" ht="19.5" customHeight="1">
      <c r="A2" s="63" t="s">
        <v>62</v>
      </c>
      <c r="B2" s="63"/>
      <c r="C2" s="63"/>
      <c r="D2" s="63"/>
      <c r="E2" s="63"/>
      <c r="F2" s="1" t="s">
        <v>42</v>
      </c>
      <c r="G2" s="63" t="s">
        <v>66</v>
      </c>
      <c r="H2" s="63"/>
      <c r="I2" s="63"/>
      <c r="J2" s="63"/>
      <c r="K2" s="63"/>
      <c r="L2" s="63"/>
      <c r="O2" s="63" t="s">
        <v>68</v>
      </c>
      <c r="P2" s="63"/>
      <c r="Q2" s="63"/>
      <c r="R2" s="1" t="s">
        <v>42</v>
      </c>
      <c r="S2" s="64" t="s">
        <v>225</v>
      </c>
      <c r="T2" s="64"/>
      <c r="U2" s="64"/>
      <c r="W2" s="2">
        <v>44</v>
      </c>
      <c r="X2" s="1" t="s">
        <v>79</v>
      </c>
    </row>
    <row r="3" spans="1:24" ht="19.5" customHeight="1">
      <c r="A3" s="63" t="s">
        <v>63</v>
      </c>
      <c r="B3" s="63"/>
      <c r="C3" s="63"/>
      <c r="D3" s="63"/>
      <c r="E3" s="63"/>
      <c r="F3" s="1" t="s">
        <v>42</v>
      </c>
      <c r="G3" s="66" t="s">
        <v>368</v>
      </c>
      <c r="H3" s="66"/>
      <c r="I3" s="66"/>
      <c r="J3" s="66"/>
      <c r="K3" s="66"/>
      <c r="L3" s="66"/>
      <c r="O3" s="63" t="s">
        <v>69</v>
      </c>
      <c r="P3" s="63"/>
      <c r="Q3" s="63"/>
      <c r="R3" s="1" t="s">
        <v>42</v>
      </c>
      <c r="S3" s="64" t="s">
        <v>387</v>
      </c>
      <c r="T3" s="64"/>
      <c r="U3" s="64"/>
      <c r="W3" s="2">
        <v>45</v>
      </c>
      <c r="X3" s="1" t="s">
        <v>80</v>
      </c>
    </row>
    <row r="4" spans="1:24" ht="19.5" customHeight="1">
      <c r="A4" s="63" t="s">
        <v>64</v>
      </c>
      <c r="B4" s="63"/>
      <c r="C4" s="63"/>
      <c r="D4" s="63"/>
      <c r="E4" s="63"/>
      <c r="F4" s="1" t="s">
        <v>42</v>
      </c>
      <c r="G4" s="67">
        <f>VLOOKUP($G$3,'NILAI Gasal'!$B$4:$D$37,3,FALSE)</f>
        <v>1513</v>
      </c>
      <c r="H4" s="67"/>
      <c r="I4" s="67"/>
      <c r="J4" s="67"/>
      <c r="K4" s="67"/>
      <c r="L4" s="67"/>
      <c r="O4" s="63"/>
      <c r="P4" s="63"/>
      <c r="Q4" s="63"/>
      <c r="S4" s="63"/>
      <c r="T4" s="63"/>
      <c r="U4" s="63"/>
      <c r="W4" s="2">
        <v>46</v>
      </c>
      <c r="X4" s="1" t="s">
        <v>81</v>
      </c>
    </row>
    <row r="5" spans="1:24">
      <c r="A5" s="14"/>
      <c r="W5" s="2">
        <v>47</v>
      </c>
      <c r="X5" s="1" t="s">
        <v>82</v>
      </c>
    </row>
    <row r="6" spans="1:24" ht="20.25" customHeight="1">
      <c r="A6" s="50" t="s">
        <v>0</v>
      </c>
      <c r="B6" s="50" t="s">
        <v>1</v>
      </c>
      <c r="C6" s="50"/>
      <c r="D6" s="50"/>
      <c r="E6" s="50"/>
      <c r="F6" s="50"/>
      <c r="G6" s="50"/>
      <c r="H6" s="50"/>
      <c r="I6" s="50" t="s">
        <v>44</v>
      </c>
      <c r="J6" s="50"/>
      <c r="K6" s="50"/>
      <c r="L6" s="50" t="s">
        <v>43</v>
      </c>
      <c r="M6" s="50"/>
      <c r="N6" s="50"/>
      <c r="O6" s="50"/>
      <c r="P6" s="50"/>
      <c r="Q6" s="50"/>
      <c r="R6" s="50"/>
      <c r="S6" s="68" t="s">
        <v>72</v>
      </c>
      <c r="T6" s="69"/>
      <c r="U6" s="70"/>
      <c r="W6" s="2">
        <v>48</v>
      </c>
      <c r="X6" s="1" t="s">
        <v>83</v>
      </c>
    </row>
    <row r="7" spans="1:24" ht="20.25" customHeigh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10" t="s">
        <v>45</v>
      </c>
      <c r="M7" s="50" t="s">
        <v>46</v>
      </c>
      <c r="N7" s="50"/>
      <c r="O7" s="50"/>
      <c r="P7" s="50"/>
      <c r="Q7" s="50"/>
      <c r="R7" s="50"/>
      <c r="S7" s="71" t="s">
        <v>73</v>
      </c>
      <c r="T7" s="72"/>
      <c r="U7" s="73"/>
      <c r="W7" s="2">
        <v>49</v>
      </c>
      <c r="X7" s="1" t="s">
        <v>84</v>
      </c>
    </row>
    <row r="8" spans="1:24" ht="15.75" customHeight="1">
      <c r="A8" s="10" t="s">
        <v>2</v>
      </c>
      <c r="B8" s="60" t="s">
        <v>4</v>
      </c>
      <c r="C8" s="61"/>
      <c r="D8" s="61"/>
      <c r="E8" s="61"/>
      <c r="F8" s="61"/>
      <c r="G8" s="61"/>
      <c r="H8" s="62"/>
      <c r="I8" s="53"/>
      <c r="J8" s="53"/>
      <c r="K8" s="53"/>
      <c r="L8" s="15"/>
      <c r="M8" s="59" t="str">
        <f>IF(ISNA(VLOOKUP(L8,$W$1:$X$58,2,FALSE)),"",VLOOKUP(L8,$W$1:$X$58,2,FALSE))</f>
        <v/>
      </c>
      <c r="N8" s="59"/>
      <c r="O8" s="59"/>
      <c r="P8" s="59"/>
      <c r="Q8" s="59"/>
      <c r="R8" s="59"/>
      <c r="S8" s="59"/>
      <c r="T8" s="59"/>
      <c r="U8" s="59"/>
      <c r="W8" s="2">
        <v>50</v>
      </c>
      <c r="X8" s="1" t="s">
        <v>85</v>
      </c>
    </row>
    <row r="9" spans="1:24" ht="15.75" customHeight="1">
      <c r="A9" s="9" t="s">
        <v>3</v>
      </c>
      <c r="B9" s="58" t="s">
        <v>5</v>
      </c>
      <c r="C9" s="48"/>
      <c r="D9" s="48"/>
      <c r="E9" s="48"/>
      <c r="F9" s="48"/>
      <c r="G9" s="48"/>
      <c r="H9" s="49"/>
      <c r="I9" s="53"/>
      <c r="J9" s="53"/>
      <c r="K9" s="53"/>
      <c r="M9" s="59" t="str">
        <f>IF(ISNA(VLOOKUP(L9,$W$1:$X$58,2,FALSE)),"",VLOOKUP(L9,$W$1:$X$58,2,FALSE))</f>
        <v/>
      </c>
      <c r="N9" s="59"/>
      <c r="O9" s="59"/>
      <c r="P9" s="59"/>
      <c r="Q9" s="59"/>
      <c r="R9" s="59"/>
      <c r="S9" s="59"/>
      <c r="T9" s="59"/>
      <c r="U9" s="59"/>
      <c r="W9" s="2">
        <v>51</v>
      </c>
      <c r="X9" s="1" t="s">
        <v>86</v>
      </c>
    </row>
    <row r="10" spans="1:24" ht="15.75" customHeight="1">
      <c r="A10" s="9"/>
      <c r="B10" s="11" t="s">
        <v>6</v>
      </c>
      <c r="C10" s="48" t="s">
        <v>7</v>
      </c>
      <c r="D10" s="48"/>
      <c r="E10" s="48"/>
      <c r="F10" s="48"/>
      <c r="G10" s="48"/>
      <c r="H10" s="49"/>
      <c r="I10" s="53"/>
      <c r="J10" s="53"/>
      <c r="K10" s="53"/>
      <c r="L10" s="15">
        <f>VLOOKUP($G$3,'NILAI Gasal'!$B$4:$AA$37,4,FALSE)</f>
        <v>0</v>
      </c>
      <c r="M10" s="59" t="str">
        <f t="shared" ref="M10" si="0">IF(ISNA(VLOOKUP(L10,$W$1:$X$58,2,FALSE)),"",VLOOKUP(L10,$W$1:$X$58,2,FALSE))</f>
        <v/>
      </c>
      <c r="N10" s="59"/>
      <c r="O10" s="59"/>
      <c r="P10" s="59"/>
      <c r="Q10" s="59"/>
      <c r="R10" s="59"/>
      <c r="S10" s="59" t="str">
        <f>IF(I10&lt;L10,"KKM terlampui",IF(I10=L10,"KKM tercapai","KKM tidak tercapai"))</f>
        <v>KKM tercapai</v>
      </c>
      <c r="T10" s="59"/>
      <c r="U10" s="59"/>
      <c r="W10" s="2">
        <v>52</v>
      </c>
      <c r="X10" s="1" t="s">
        <v>87</v>
      </c>
    </row>
    <row r="11" spans="1:24" ht="15.75" customHeight="1">
      <c r="A11" s="9"/>
      <c r="B11" s="11" t="s">
        <v>8</v>
      </c>
      <c r="C11" s="48" t="s">
        <v>9</v>
      </c>
      <c r="D11" s="48"/>
      <c r="E11" s="48"/>
      <c r="F11" s="48"/>
      <c r="G11" s="48"/>
      <c r="H11" s="49"/>
      <c r="I11" s="53"/>
      <c r="J11" s="53"/>
      <c r="K11" s="53"/>
      <c r="L11" s="20">
        <f>VLOOKUP($G$3,'NILAI Gasal'!$B$4:$AA$37,5,FALSE)</f>
        <v>0</v>
      </c>
      <c r="M11" s="59" t="str">
        <f t="shared" ref="M11:M30" si="1">IF(ISNA(VLOOKUP(L11,$W$1:$X$58,2,FALSE)),"",VLOOKUP(L11,$W$1:$X$58,2,FALSE))</f>
        <v/>
      </c>
      <c r="N11" s="59"/>
      <c r="O11" s="59"/>
      <c r="P11" s="59"/>
      <c r="Q11" s="59"/>
      <c r="R11" s="59"/>
      <c r="S11" s="59" t="str">
        <f t="shared" ref="S11:S22" si="2">IF(I11&lt;L11,"KKM terlampui",IF(I11=L11,"KKM tercapai","KKM tidak tercapai"))</f>
        <v>KKM tercapai</v>
      </c>
      <c r="T11" s="59"/>
      <c r="U11" s="59"/>
      <c r="W11" s="2">
        <v>53</v>
      </c>
      <c r="X11" s="1" t="s">
        <v>88</v>
      </c>
    </row>
    <row r="12" spans="1:24" ht="15.75" customHeight="1">
      <c r="A12" s="9"/>
      <c r="B12" s="11" t="s">
        <v>11</v>
      </c>
      <c r="C12" s="48" t="s">
        <v>10</v>
      </c>
      <c r="D12" s="48"/>
      <c r="E12" s="48"/>
      <c r="F12" s="48"/>
      <c r="G12" s="48"/>
      <c r="H12" s="49"/>
      <c r="I12" s="53"/>
      <c r="J12" s="53"/>
      <c r="K12" s="53"/>
      <c r="L12" s="20">
        <f>VLOOKUP($G$3,'NILAI Gasal'!$B$4:$AA$37,6,FALSE)</f>
        <v>0</v>
      </c>
      <c r="M12" s="59" t="str">
        <f t="shared" si="1"/>
        <v/>
      </c>
      <c r="N12" s="59"/>
      <c r="O12" s="59"/>
      <c r="P12" s="59"/>
      <c r="Q12" s="59"/>
      <c r="R12" s="59"/>
      <c r="S12" s="59" t="str">
        <f t="shared" si="2"/>
        <v>KKM tercapai</v>
      </c>
      <c r="T12" s="59"/>
      <c r="U12" s="59"/>
      <c r="W12" s="2">
        <v>54</v>
      </c>
      <c r="X12" s="1" t="s">
        <v>89</v>
      </c>
    </row>
    <row r="13" spans="1:24" ht="15.75" customHeight="1">
      <c r="A13" s="9"/>
      <c r="B13" s="11" t="s">
        <v>12</v>
      </c>
      <c r="C13" s="48" t="s">
        <v>13</v>
      </c>
      <c r="D13" s="48"/>
      <c r="E13" s="48"/>
      <c r="F13" s="48"/>
      <c r="G13" s="48"/>
      <c r="H13" s="49"/>
      <c r="I13" s="53"/>
      <c r="J13" s="53"/>
      <c r="K13" s="53"/>
      <c r="L13" s="20">
        <f>VLOOKUP($G$3,'NILAI Gasal'!$B$4:$AA$37,7,FALSE)</f>
        <v>0</v>
      </c>
      <c r="M13" s="59" t="str">
        <f t="shared" si="1"/>
        <v/>
      </c>
      <c r="N13" s="59"/>
      <c r="O13" s="59"/>
      <c r="P13" s="59"/>
      <c r="Q13" s="59"/>
      <c r="R13" s="59"/>
      <c r="S13" s="59" t="str">
        <f t="shared" si="2"/>
        <v>KKM tercapai</v>
      </c>
      <c r="T13" s="59"/>
      <c r="U13" s="59"/>
      <c r="W13" s="2">
        <v>55</v>
      </c>
      <c r="X13" s="1" t="s">
        <v>90</v>
      </c>
    </row>
    <row r="14" spans="1:24" ht="15.75" customHeight="1">
      <c r="A14" s="9" t="s">
        <v>14</v>
      </c>
      <c r="B14" s="58" t="s">
        <v>16</v>
      </c>
      <c r="C14" s="48"/>
      <c r="D14" s="48"/>
      <c r="E14" s="48"/>
      <c r="F14" s="48"/>
      <c r="G14" s="48"/>
      <c r="H14" s="49"/>
      <c r="I14" s="53"/>
      <c r="J14" s="53"/>
      <c r="K14" s="53"/>
      <c r="L14" s="20">
        <f>VLOOKUP($G$3,'NILAI Gasal'!$B$4:$AA$37,8,FALSE)</f>
        <v>0</v>
      </c>
      <c r="M14" s="59" t="str">
        <f t="shared" si="1"/>
        <v/>
      </c>
      <c r="N14" s="59"/>
      <c r="O14" s="59"/>
      <c r="P14" s="59"/>
      <c r="Q14" s="59"/>
      <c r="R14" s="59"/>
      <c r="S14" s="59" t="str">
        <f t="shared" si="2"/>
        <v>KKM tercapai</v>
      </c>
      <c r="T14" s="59"/>
      <c r="U14" s="59"/>
      <c r="W14" s="2">
        <v>56</v>
      </c>
      <c r="X14" s="1" t="s">
        <v>91</v>
      </c>
    </row>
    <row r="15" spans="1:24" ht="15.75" customHeight="1">
      <c r="A15" s="9" t="s">
        <v>15</v>
      </c>
      <c r="B15" s="58" t="s">
        <v>17</v>
      </c>
      <c r="C15" s="48"/>
      <c r="D15" s="48"/>
      <c r="E15" s="48"/>
      <c r="F15" s="48"/>
      <c r="G15" s="48"/>
      <c r="H15" s="49"/>
      <c r="I15" s="53"/>
      <c r="J15" s="53"/>
      <c r="K15" s="53"/>
      <c r="L15" s="20">
        <f>VLOOKUP($G$3,'NILAI Gasal'!$B$4:$AA$37,9,FALSE)</f>
        <v>0</v>
      </c>
      <c r="M15" s="59" t="str">
        <f t="shared" si="1"/>
        <v/>
      </c>
      <c r="N15" s="59"/>
      <c r="O15" s="59"/>
      <c r="P15" s="59"/>
      <c r="Q15" s="59"/>
      <c r="R15" s="59"/>
      <c r="S15" s="59" t="str">
        <f t="shared" si="2"/>
        <v>KKM tercapai</v>
      </c>
      <c r="T15" s="59"/>
      <c r="U15" s="59"/>
      <c r="W15" s="2">
        <v>57</v>
      </c>
      <c r="X15" s="1" t="s">
        <v>92</v>
      </c>
    </row>
    <row r="16" spans="1:24" ht="15.75" customHeight="1">
      <c r="A16" s="9" t="s">
        <v>31</v>
      </c>
      <c r="B16" s="58" t="s">
        <v>18</v>
      </c>
      <c r="C16" s="48"/>
      <c r="D16" s="48"/>
      <c r="E16" s="48"/>
      <c r="F16" s="48"/>
      <c r="G16" s="48"/>
      <c r="H16" s="49"/>
      <c r="I16" s="53"/>
      <c r="J16" s="53"/>
      <c r="K16" s="53"/>
      <c r="L16" s="20">
        <f>VLOOKUP($G$3,'NILAI Gasal'!$B$4:$AA$37,10,FALSE)</f>
        <v>0</v>
      </c>
      <c r="M16" s="59" t="str">
        <f t="shared" si="1"/>
        <v/>
      </c>
      <c r="N16" s="59"/>
      <c r="O16" s="59"/>
      <c r="P16" s="59"/>
      <c r="Q16" s="59"/>
      <c r="R16" s="59"/>
      <c r="S16" s="59" t="str">
        <f t="shared" si="2"/>
        <v>KKM tercapai</v>
      </c>
      <c r="T16" s="59"/>
      <c r="U16" s="59"/>
      <c r="W16" s="2">
        <v>58</v>
      </c>
      <c r="X16" s="1" t="s">
        <v>93</v>
      </c>
    </row>
    <row r="17" spans="1:24" ht="15.75" customHeight="1">
      <c r="A17" s="9" t="s">
        <v>32</v>
      </c>
      <c r="B17" s="58" t="s">
        <v>19</v>
      </c>
      <c r="C17" s="48"/>
      <c r="D17" s="48"/>
      <c r="E17" s="48"/>
      <c r="F17" s="48"/>
      <c r="G17" s="48"/>
      <c r="H17" s="49"/>
      <c r="I17" s="53">
        <v>65</v>
      </c>
      <c r="J17" s="53"/>
      <c r="K17" s="53"/>
      <c r="L17" s="20">
        <f>VLOOKUP($G$3,'NILAI Gasal'!$B$4:$AA$37,11,FALSE)</f>
        <v>73</v>
      </c>
      <c r="M17" s="59" t="str">
        <f t="shared" si="1"/>
        <v>Tujuh puluh tiga</v>
      </c>
      <c r="N17" s="59"/>
      <c r="O17" s="59"/>
      <c r="P17" s="59"/>
      <c r="Q17" s="59"/>
      <c r="R17" s="59"/>
      <c r="S17" s="59" t="str">
        <f t="shared" si="2"/>
        <v>KKM terlampui</v>
      </c>
      <c r="T17" s="59"/>
      <c r="U17" s="59"/>
      <c r="W17" s="2">
        <v>59</v>
      </c>
      <c r="X17" s="1" t="s">
        <v>94</v>
      </c>
    </row>
    <row r="18" spans="1:24" ht="15.75" customHeight="1">
      <c r="A18" s="9" t="s">
        <v>33</v>
      </c>
      <c r="B18" s="58" t="s">
        <v>20</v>
      </c>
      <c r="C18" s="48"/>
      <c r="D18" s="48"/>
      <c r="E18" s="48"/>
      <c r="F18" s="48"/>
      <c r="G18" s="48"/>
      <c r="H18" s="49"/>
      <c r="I18" s="53"/>
      <c r="J18" s="53"/>
      <c r="K18" s="53"/>
      <c r="L18" s="20">
        <f>VLOOKUP($G$3,'NILAI Gasal'!$B$4:$AA$37,12,FALSE)</f>
        <v>0</v>
      </c>
      <c r="M18" s="59" t="str">
        <f t="shared" si="1"/>
        <v/>
      </c>
      <c r="N18" s="59"/>
      <c r="O18" s="59"/>
      <c r="P18" s="59"/>
      <c r="Q18" s="59"/>
      <c r="R18" s="59"/>
      <c r="S18" s="59" t="str">
        <f t="shared" si="2"/>
        <v>KKM tercapai</v>
      </c>
      <c r="T18" s="59"/>
      <c r="U18" s="59"/>
      <c r="W18" s="2">
        <v>60</v>
      </c>
      <c r="X18" s="1" t="s">
        <v>95</v>
      </c>
    </row>
    <row r="19" spans="1:24" ht="15.75" customHeight="1">
      <c r="A19" s="9" t="s">
        <v>34</v>
      </c>
      <c r="B19" s="58" t="s">
        <v>21</v>
      </c>
      <c r="C19" s="48"/>
      <c r="D19" s="48"/>
      <c r="E19" s="48"/>
      <c r="F19" s="48"/>
      <c r="G19" s="48"/>
      <c r="H19" s="49"/>
      <c r="I19" s="53"/>
      <c r="J19" s="53"/>
      <c r="K19" s="53"/>
      <c r="L19" s="20">
        <f>VLOOKUP($G$3,'NILAI Gasal'!$B$4:$AA$37,13,FALSE)</f>
        <v>0</v>
      </c>
      <c r="M19" s="59" t="str">
        <f t="shared" si="1"/>
        <v/>
      </c>
      <c r="N19" s="59"/>
      <c r="O19" s="59"/>
      <c r="P19" s="59"/>
      <c r="Q19" s="59"/>
      <c r="R19" s="59"/>
      <c r="S19" s="59" t="str">
        <f t="shared" si="2"/>
        <v>KKM tercapai</v>
      </c>
      <c r="T19" s="59"/>
      <c r="U19" s="59"/>
      <c r="W19" s="2">
        <v>61</v>
      </c>
      <c r="X19" s="1" t="s">
        <v>96</v>
      </c>
    </row>
    <row r="20" spans="1:24" ht="15.75" customHeight="1">
      <c r="A20" s="9" t="s">
        <v>35</v>
      </c>
      <c r="B20" s="58" t="s">
        <v>22</v>
      </c>
      <c r="C20" s="48"/>
      <c r="D20" s="48"/>
      <c r="E20" s="48"/>
      <c r="F20" s="48"/>
      <c r="G20" s="48"/>
      <c r="H20" s="49"/>
      <c r="I20" s="53"/>
      <c r="J20" s="53"/>
      <c r="K20" s="53"/>
      <c r="L20" s="20">
        <f>VLOOKUP($G$3,'NILAI Gasal'!$B$4:$AA$37,14,FALSE)</f>
        <v>0</v>
      </c>
      <c r="M20" s="59" t="str">
        <f t="shared" si="1"/>
        <v/>
      </c>
      <c r="N20" s="59"/>
      <c r="O20" s="59"/>
      <c r="P20" s="59"/>
      <c r="Q20" s="59"/>
      <c r="R20" s="59"/>
      <c r="S20" s="59" t="str">
        <f t="shared" si="2"/>
        <v>KKM tercapai</v>
      </c>
      <c r="T20" s="59"/>
      <c r="U20" s="59"/>
      <c r="W20" s="2">
        <v>62</v>
      </c>
      <c r="X20" s="1" t="s">
        <v>97</v>
      </c>
    </row>
    <row r="21" spans="1:24" ht="15.75" customHeight="1">
      <c r="A21" s="9" t="s">
        <v>36</v>
      </c>
      <c r="B21" s="58" t="s">
        <v>23</v>
      </c>
      <c r="C21" s="48"/>
      <c r="D21" s="48"/>
      <c r="E21" s="48"/>
      <c r="F21" s="48"/>
      <c r="G21" s="48"/>
      <c r="H21" s="49"/>
      <c r="I21" s="53"/>
      <c r="J21" s="53"/>
      <c r="K21" s="53"/>
      <c r="L21" s="20">
        <f>VLOOKUP($G$3,'NILAI Gasal'!$B$4:$AA$37,15,FALSE)</f>
        <v>0</v>
      </c>
      <c r="M21" s="59" t="str">
        <f t="shared" si="1"/>
        <v/>
      </c>
      <c r="N21" s="59"/>
      <c r="O21" s="59"/>
      <c r="P21" s="59"/>
      <c r="Q21" s="59"/>
      <c r="R21" s="59"/>
      <c r="S21" s="59" t="str">
        <f t="shared" si="2"/>
        <v>KKM tercapai</v>
      </c>
      <c r="T21" s="59"/>
      <c r="U21" s="59"/>
      <c r="W21" s="2">
        <v>63</v>
      </c>
      <c r="X21" s="1" t="s">
        <v>98</v>
      </c>
    </row>
    <row r="22" spans="1:24" ht="15.75" customHeight="1">
      <c r="A22" s="9" t="s">
        <v>37</v>
      </c>
      <c r="B22" s="58" t="s">
        <v>24</v>
      </c>
      <c r="C22" s="48"/>
      <c r="D22" s="48"/>
      <c r="E22" s="48"/>
      <c r="F22" s="48"/>
      <c r="G22" s="48"/>
      <c r="H22" s="49"/>
      <c r="I22" s="53"/>
      <c r="J22" s="53"/>
      <c r="K22" s="53"/>
      <c r="L22" s="20">
        <f>VLOOKUP($G$3,'NILAI Gasal'!$B$4:$AA$37,16,FALSE)</f>
        <v>0</v>
      </c>
      <c r="M22" s="59" t="str">
        <f t="shared" si="1"/>
        <v/>
      </c>
      <c r="N22" s="59"/>
      <c r="O22" s="59"/>
      <c r="P22" s="59"/>
      <c r="Q22" s="59"/>
      <c r="R22" s="59"/>
      <c r="S22" s="59" t="str">
        <f t="shared" si="2"/>
        <v>KKM tercapai</v>
      </c>
      <c r="T22" s="59"/>
      <c r="U22" s="59"/>
      <c r="W22" s="2">
        <v>64</v>
      </c>
      <c r="X22" s="1" t="s">
        <v>99</v>
      </c>
    </row>
    <row r="23" spans="1:24" ht="15.75" customHeight="1">
      <c r="A23" s="9" t="s">
        <v>38</v>
      </c>
      <c r="B23" s="58" t="s">
        <v>25</v>
      </c>
      <c r="C23" s="48"/>
      <c r="D23" s="48"/>
      <c r="E23" s="48"/>
      <c r="F23" s="48"/>
      <c r="G23" s="48"/>
      <c r="H23" s="49"/>
      <c r="I23" s="53"/>
      <c r="J23" s="53"/>
      <c r="K23" s="53"/>
      <c r="L23" s="27"/>
      <c r="M23" s="59" t="str">
        <f t="shared" si="1"/>
        <v/>
      </c>
      <c r="N23" s="59"/>
      <c r="O23" s="59"/>
      <c r="P23" s="59"/>
      <c r="Q23" s="59"/>
      <c r="R23" s="59"/>
      <c r="S23" s="59"/>
      <c r="T23" s="59"/>
      <c r="U23" s="59"/>
      <c r="W23" s="2">
        <v>65</v>
      </c>
      <c r="X23" s="1" t="s">
        <v>100</v>
      </c>
    </row>
    <row r="24" spans="1:24" ht="15.75" customHeight="1">
      <c r="A24" s="9"/>
      <c r="B24" s="11" t="s">
        <v>6</v>
      </c>
      <c r="C24" s="48" t="s">
        <v>26</v>
      </c>
      <c r="D24" s="48"/>
      <c r="E24" s="48"/>
      <c r="F24" s="48"/>
      <c r="G24" s="48"/>
      <c r="H24" s="49"/>
      <c r="I24" s="53"/>
      <c r="J24" s="53"/>
      <c r="K24" s="53"/>
      <c r="L24" s="27"/>
      <c r="M24" s="59" t="str">
        <f t="shared" si="1"/>
        <v/>
      </c>
      <c r="N24" s="59"/>
      <c r="O24" s="59"/>
      <c r="P24" s="59"/>
      <c r="Q24" s="59"/>
      <c r="R24" s="59"/>
      <c r="S24" s="59"/>
      <c r="T24" s="59"/>
      <c r="U24" s="59"/>
      <c r="W24" s="2">
        <v>66</v>
      </c>
      <c r="X24" s="1" t="s">
        <v>101</v>
      </c>
    </row>
    <row r="25" spans="1:24" ht="15.75" customHeight="1">
      <c r="A25" s="9"/>
      <c r="B25" s="11" t="s">
        <v>8</v>
      </c>
      <c r="C25" s="48" t="s">
        <v>27</v>
      </c>
      <c r="D25" s="48"/>
      <c r="E25" s="48"/>
      <c r="F25" s="48"/>
      <c r="G25" s="48"/>
      <c r="H25" s="49"/>
      <c r="I25" s="53">
        <v>70</v>
      </c>
      <c r="J25" s="53"/>
      <c r="K25" s="53"/>
      <c r="L25" s="27">
        <f>VLOOKUP($G$3,'NILAI Gasal'!$B$4:$AA$37,17,FALSE)</f>
        <v>0</v>
      </c>
      <c r="M25" s="59" t="str">
        <f t="shared" si="1"/>
        <v/>
      </c>
      <c r="N25" s="59"/>
      <c r="O25" s="59"/>
      <c r="P25" s="59"/>
      <c r="Q25" s="59"/>
      <c r="R25" s="59"/>
      <c r="S25" s="59" t="str">
        <f t="shared" ref="S25" si="3">IF(I25&lt;L25,"KKM terlampui",IF(I25=L25,"KKM tercapai","KKM tidak tercapai"))</f>
        <v>KKM tidak tercapai</v>
      </c>
      <c r="T25" s="59"/>
      <c r="U25" s="59"/>
      <c r="W25" s="2">
        <v>67</v>
      </c>
      <c r="X25" s="1" t="s">
        <v>102</v>
      </c>
    </row>
    <row r="26" spans="1:24" ht="15.75" customHeight="1">
      <c r="A26" s="10" t="s">
        <v>29</v>
      </c>
      <c r="B26" s="60" t="s">
        <v>28</v>
      </c>
      <c r="C26" s="61"/>
      <c r="D26" s="61"/>
      <c r="E26" s="61"/>
      <c r="F26" s="61"/>
      <c r="G26" s="61"/>
      <c r="H26" s="62"/>
      <c r="I26" s="53"/>
      <c r="J26" s="53"/>
      <c r="K26" s="53"/>
      <c r="L26" s="15"/>
      <c r="M26" s="59" t="str">
        <f t="shared" si="1"/>
        <v/>
      </c>
      <c r="N26" s="59"/>
      <c r="O26" s="59"/>
      <c r="P26" s="59"/>
      <c r="Q26" s="59"/>
      <c r="R26" s="59"/>
      <c r="S26" s="59"/>
      <c r="T26" s="59"/>
      <c r="U26" s="59"/>
      <c r="W26" s="2">
        <v>68</v>
      </c>
      <c r="X26" s="1" t="s">
        <v>103</v>
      </c>
    </row>
    <row r="27" spans="1:24" ht="15.75" customHeight="1">
      <c r="A27" s="9"/>
      <c r="B27" s="11" t="s">
        <v>6</v>
      </c>
      <c r="C27" s="51" t="str">
        <f>'NILAI Gasal'!S3</f>
        <v>BTA</v>
      </c>
      <c r="D27" s="51"/>
      <c r="E27" s="51"/>
      <c r="F27" s="51"/>
      <c r="G27" s="51"/>
      <c r="H27" s="52"/>
      <c r="I27" s="53"/>
      <c r="J27" s="53"/>
      <c r="K27" s="53"/>
      <c r="L27" s="27">
        <f>VLOOKUP($G$3,'NILAI Gasal'!$B$4:$AA$37,18,FALSE)</f>
        <v>0</v>
      </c>
      <c r="M27" s="59" t="str">
        <f t="shared" si="1"/>
        <v/>
      </c>
      <c r="N27" s="59"/>
      <c r="O27" s="59"/>
      <c r="P27" s="59"/>
      <c r="Q27" s="59"/>
      <c r="R27" s="59"/>
      <c r="S27" s="59" t="str">
        <f t="shared" ref="S27" si="4">IF(I27&lt;L27,"KKM terlampui",IF(I27=L27,"KKM tercapai","KKM tidak tercapai"))</f>
        <v>KKM tercapai</v>
      </c>
      <c r="T27" s="59"/>
      <c r="U27" s="59"/>
      <c r="W27" s="2">
        <v>69</v>
      </c>
      <c r="X27" s="1" t="s">
        <v>104</v>
      </c>
    </row>
    <row r="28" spans="1:24" ht="15.75" customHeight="1">
      <c r="A28" s="9"/>
      <c r="B28" s="11" t="s">
        <v>8</v>
      </c>
      <c r="C28" s="51"/>
      <c r="D28" s="51"/>
      <c r="E28" s="51"/>
      <c r="F28" s="51"/>
      <c r="G28" s="51"/>
      <c r="H28" s="52"/>
      <c r="I28" s="53"/>
      <c r="J28" s="53"/>
      <c r="K28" s="53"/>
      <c r="L28" s="15"/>
      <c r="M28" s="59" t="str">
        <f t="shared" si="1"/>
        <v/>
      </c>
      <c r="N28" s="59"/>
      <c r="O28" s="59"/>
      <c r="P28" s="59"/>
      <c r="Q28" s="59"/>
      <c r="R28" s="59"/>
      <c r="S28" s="59"/>
      <c r="T28" s="59"/>
      <c r="U28" s="59"/>
      <c r="W28" s="2">
        <v>70</v>
      </c>
      <c r="X28" s="1" t="s">
        <v>105</v>
      </c>
    </row>
    <row r="29" spans="1:24" ht="15.75" customHeight="1">
      <c r="A29" s="9"/>
      <c r="B29" s="11" t="s">
        <v>11</v>
      </c>
      <c r="C29" s="51"/>
      <c r="D29" s="51"/>
      <c r="E29" s="51"/>
      <c r="F29" s="51"/>
      <c r="G29" s="51"/>
      <c r="H29" s="52"/>
      <c r="I29" s="53"/>
      <c r="J29" s="53"/>
      <c r="K29" s="53"/>
      <c r="L29" s="15"/>
      <c r="M29" s="59" t="str">
        <f t="shared" si="1"/>
        <v/>
      </c>
      <c r="N29" s="59"/>
      <c r="O29" s="59"/>
      <c r="P29" s="59"/>
      <c r="Q29" s="59"/>
      <c r="R29" s="59"/>
      <c r="S29" s="59"/>
      <c r="T29" s="59"/>
      <c r="U29" s="59"/>
      <c r="W29" s="2">
        <v>71</v>
      </c>
      <c r="X29" s="1" t="s">
        <v>106</v>
      </c>
    </row>
    <row r="30" spans="1:24" ht="15.75" customHeight="1">
      <c r="A30" s="9"/>
      <c r="B30" s="11" t="s">
        <v>12</v>
      </c>
      <c r="C30" s="51"/>
      <c r="D30" s="51"/>
      <c r="E30" s="51"/>
      <c r="F30" s="51"/>
      <c r="G30" s="51"/>
      <c r="H30" s="52"/>
      <c r="I30" s="53"/>
      <c r="J30" s="53"/>
      <c r="K30" s="53"/>
      <c r="L30" s="15"/>
      <c r="M30" s="59" t="str">
        <f t="shared" si="1"/>
        <v/>
      </c>
      <c r="N30" s="59"/>
      <c r="O30" s="59"/>
      <c r="P30" s="59"/>
      <c r="Q30" s="59"/>
      <c r="R30" s="59"/>
      <c r="S30" s="59"/>
      <c r="T30" s="59"/>
      <c r="U30" s="59"/>
      <c r="W30" s="2">
        <v>72</v>
      </c>
      <c r="X30" s="1" t="s">
        <v>107</v>
      </c>
    </row>
    <row r="31" spans="1:24" ht="7.5" customHeight="1">
      <c r="W31" s="2">
        <v>73</v>
      </c>
      <c r="X31" s="1" t="s">
        <v>108</v>
      </c>
    </row>
    <row r="32" spans="1:24" ht="20.25" customHeight="1">
      <c r="A32" s="55" t="s">
        <v>30</v>
      </c>
      <c r="B32" s="56"/>
      <c r="C32" s="56"/>
      <c r="D32" s="56"/>
      <c r="E32" s="56"/>
      <c r="F32" s="56"/>
      <c r="G32" s="56"/>
      <c r="H32" s="57"/>
      <c r="I32" s="50" t="s">
        <v>43</v>
      </c>
      <c r="J32" s="50"/>
      <c r="K32" s="50"/>
      <c r="L32" s="50" t="s">
        <v>74</v>
      </c>
      <c r="M32" s="50"/>
      <c r="N32" s="50"/>
      <c r="O32" s="50"/>
      <c r="P32" s="50"/>
      <c r="Q32" s="50"/>
      <c r="R32" s="50"/>
      <c r="S32" s="50"/>
      <c r="T32" s="50"/>
      <c r="U32" s="50"/>
      <c r="W32" s="2">
        <v>74</v>
      </c>
      <c r="X32" s="1" t="s">
        <v>109</v>
      </c>
    </row>
    <row r="33" spans="1:29" ht="15.75" customHeight="1">
      <c r="A33" s="11" t="s">
        <v>3</v>
      </c>
      <c r="B33" s="51" t="str">
        <f>'NILAI Gasal'!T3</f>
        <v>Pramuka</v>
      </c>
      <c r="C33" s="51"/>
      <c r="D33" s="51"/>
      <c r="E33" s="51"/>
      <c r="F33" s="51"/>
      <c r="G33" s="51"/>
      <c r="H33" s="52"/>
      <c r="I33" s="53" t="str">
        <f>VLOOKUP($G$3,'NILAI Gasal'!$B$4:$AA$37,19,FALSE)</f>
        <v>-</v>
      </c>
      <c r="J33" s="53"/>
      <c r="K33" s="53"/>
      <c r="L33" s="54" t="str">
        <f>VLOOKUP($G$3,'NILAI Gasal'!$B$4:$AA$37,26,FALSE)</f>
        <v>-</v>
      </c>
      <c r="M33" s="54"/>
      <c r="N33" s="54"/>
      <c r="O33" s="54"/>
      <c r="P33" s="54"/>
      <c r="Q33" s="54"/>
      <c r="R33" s="54"/>
      <c r="S33" s="54"/>
      <c r="T33" s="54"/>
      <c r="U33" s="54"/>
      <c r="W33" s="2">
        <v>75</v>
      </c>
      <c r="X33" s="1" t="s">
        <v>110</v>
      </c>
    </row>
    <row r="34" spans="1:29" ht="15.75" customHeight="1">
      <c r="A34" s="11" t="s">
        <v>14</v>
      </c>
      <c r="B34" s="51" t="str">
        <f>'NILAI Gasal'!U3</f>
        <v>-</v>
      </c>
      <c r="C34" s="51"/>
      <c r="D34" s="51"/>
      <c r="E34" s="51"/>
      <c r="F34" s="51"/>
      <c r="G34" s="51"/>
      <c r="H34" s="52"/>
      <c r="I34" s="53" t="str">
        <f>VLOOKUP($G$3,'NILAI Gasal'!$B$4:$AA$37,20,FALSE)</f>
        <v>-</v>
      </c>
      <c r="J34" s="53"/>
      <c r="K34" s="53"/>
      <c r="L34" s="54"/>
      <c r="M34" s="54"/>
      <c r="N34" s="54"/>
      <c r="O34" s="54"/>
      <c r="P34" s="54"/>
      <c r="Q34" s="54"/>
      <c r="R34" s="54"/>
      <c r="S34" s="54"/>
      <c r="T34" s="54"/>
      <c r="U34" s="54"/>
      <c r="W34" s="2">
        <v>76</v>
      </c>
      <c r="X34" s="1" t="s">
        <v>111</v>
      </c>
    </row>
    <row r="35" spans="1:29" ht="15.75" customHeight="1">
      <c r="A35" s="11" t="s">
        <v>15</v>
      </c>
      <c r="B35" s="51"/>
      <c r="C35" s="51"/>
      <c r="D35" s="51"/>
      <c r="E35" s="51"/>
      <c r="F35" s="51"/>
      <c r="G35" s="51"/>
      <c r="H35" s="52"/>
      <c r="I35" s="53"/>
      <c r="J35" s="53"/>
      <c r="K35" s="53"/>
      <c r="L35" s="54"/>
      <c r="M35" s="54"/>
      <c r="N35" s="54"/>
      <c r="O35" s="54"/>
      <c r="P35" s="54"/>
      <c r="Q35" s="54"/>
      <c r="R35" s="54"/>
      <c r="S35" s="54"/>
      <c r="T35" s="54"/>
      <c r="U35" s="54"/>
      <c r="W35" s="2">
        <v>77</v>
      </c>
      <c r="X35" s="1" t="s">
        <v>112</v>
      </c>
    </row>
    <row r="36" spans="1:29" ht="7.5" customHeight="1">
      <c r="W36" s="2">
        <v>78</v>
      </c>
      <c r="X36" s="1" t="s">
        <v>113</v>
      </c>
    </row>
    <row r="37" spans="1:29" ht="20.25" customHeight="1">
      <c r="A37" s="55" t="s">
        <v>39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7"/>
      <c r="N37" s="55" t="s">
        <v>47</v>
      </c>
      <c r="O37" s="56"/>
      <c r="P37" s="56"/>
      <c r="Q37" s="56"/>
      <c r="R37" s="56"/>
      <c r="S37" s="56"/>
      <c r="T37" s="56"/>
      <c r="U37" s="57"/>
      <c r="W37" s="2">
        <v>79</v>
      </c>
      <c r="X37" s="1" t="s">
        <v>114</v>
      </c>
    </row>
    <row r="38" spans="1:29" ht="15.75" customHeight="1">
      <c r="A38" s="58" t="s">
        <v>40</v>
      </c>
      <c r="B38" s="48"/>
      <c r="C38" s="48"/>
      <c r="D38" s="12" t="s">
        <v>42</v>
      </c>
      <c r="E38" s="51" t="str">
        <f>VLOOKUP($G$3,'NILAI Gasal'!$B$4:$AA$37,21,FALSE)</f>
        <v>-</v>
      </c>
      <c r="F38" s="51"/>
      <c r="G38" s="51"/>
      <c r="H38" s="51"/>
      <c r="I38" s="51"/>
      <c r="J38" s="51"/>
      <c r="K38" s="51"/>
      <c r="L38" s="52"/>
      <c r="N38" s="11" t="s">
        <v>3</v>
      </c>
      <c r="O38" s="48" t="s">
        <v>48</v>
      </c>
      <c r="P38" s="48"/>
      <c r="Q38" s="48"/>
      <c r="R38" s="13" t="s">
        <v>42</v>
      </c>
      <c r="S38" s="19" t="str">
        <f>VLOOKUP($G$3,'NILAI Gasal'!$B$4:$AA$37,23,FALSE)</f>
        <v>-</v>
      </c>
      <c r="T38" s="48" t="s">
        <v>75</v>
      </c>
      <c r="U38" s="49"/>
      <c r="W38" s="2">
        <v>80</v>
      </c>
      <c r="X38" s="1" t="s">
        <v>115</v>
      </c>
    </row>
    <row r="39" spans="1:29" ht="15.75" customHeight="1">
      <c r="A39" s="58" t="s">
        <v>41</v>
      </c>
      <c r="B39" s="48"/>
      <c r="C39" s="48"/>
      <c r="D39" s="12" t="s">
        <v>42</v>
      </c>
      <c r="E39" s="51" t="str">
        <f>VLOOKUP($G$3,'NILAI Gasal'!$B$4:$AA$37,22,FALSE)</f>
        <v>-</v>
      </c>
      <c r="F39" s="51"/>
      <c r="G39" s="51"/>
      <c r="H39" s="51"/>
      <c r="I39" s="51"/>
      <c r="J39" s="51"/>
      <c r="K39" s="51"/>
      <c r="L39" s="52"/>
      <c r="N39" s="11" t="s">
        <v>14</v>
      </c>
      <c r="O39" s="48" t="s">
        <v>49</v>
      </c>
      <c r="P39" s="48"/>
      <c r="Q39" s="48"/>
      <c r="R39" s="13" t="s">
        <v>42</v>
      </c>
      <c r="S39" s="19" t="str">
        <f>VLOOKUP($G$3,'NILAI Gasal'!$B$4:$AA$37,24,FALSE)</f>
        <v>-</v>
      </c>
      <c r="T39" s="48" t="s">
        <v>75</v>
      </c>
      <c r="U39" s="49"/>
      <c r="W39" s="2">
        <v>81</v>
      </c>
      <c r="X39" s="1" t="s">
        <v>116</v>
      </c>
    </row>
    <row r="40" spans="1:29" ht="15.75" customHeight="1">
      <c r="A40" s="75"/>
      <c r="B40" s="51"/>
      <c r="C40" s="51"/>
      <c r="D40" s="16"/>
      <c r="E40" s="51"/>
      <c r="F40" s="51"/>
      <c r="G40" s="51"/>
      <c r="H40" s="51"/>
      <c r="I40" s="51"/>
      <c r="J40" s="51"/>
      <c r="K40" s="51"/>
      <c r="L40" s="52"/>
      <c r="N40" s="11" t="s">
        <v>15</v>
      </c>
      <c r="O40" s="48" t="s">
        <v>50</v>
      </c>
      <c r="P40" s="48"/>
      <c r="Q40" s="48"/>
      <c r="R40" s="13" t="s">
        <v>42</v>
      </c>
      <c r="S40" s="19" t="str">
        <f>VLOOKUP($G$3,'NILAI Gasal'!$B$4:$AA$37,25,FALSE)</f>
        <v>-</v>
      </c>
      <c r="T40" s="48" t="s">
        <v>75</v>
      </c>
      <c r="U40" s="49"/>
      <c r="W40" s="2">
        <v>82</v>
      </c>
      <c r="X40" s="1" t="s">
        <v>117</v>
      </c>
    </row>
    <row r="41" spans="1:29" ht="7.5" customHeight="1">
      <c r="W41" s="2">
        <v>83</v>
      </c>
      <c r="X41" s="1" t="s">
        <v>118</v>
      </c>
    </row>
    <row r="42" spans="1:29" ht="13.5" customHeight="1">
      <c r="W42" s="2">
        <v>84</v>
      </c>
      <c r="X42" s="1" t="s">
        <v>119</v>
      </c>
    </row>
    <row r="43" spans="1:29" ht="13.5" customHeight="1">
      <c r="B43" s="80"/>
      <c r="C43" s="80"/>
      <c r="D43" s="80"/>
      <c r="E43" s="80"/>
      <c r="F43" s="80"/>
      <c r="G43" s="80"/>
      <c r="W43" s="2">
        <v>85</v>
      </c>
      <c r="X43" s="1" t="s">
        <v>120</v>
      </c>
    </row>
    <row r="44" spans="1:29" ht="13.5" customHeight="1">
      <c r="B44" s="80" t="s">
        <v>57</v>
      </c>
      <c r="C44" s="80"/>
      <c r="D44" s="80"/>
      <c r="E44" s="80"/>
      <c r="F44" s="80"/>
      <c r="G44" s="80"/>
      <c r="M44" s="82" t="s">
        <v>388</v>
      </c>
      <c r="N44" s="82"/>
      <c r="O44" s="82"/>
      <c r="P44" s="82"/>
      <c r="Q44" s="82"/>
      <c r="R44" s="82"/>
      <c r="S44" s="82"/>
      <c r="T44" s="82"/>
      <c r="W44" s="2">
        <v>86</v>
      </c>
      <c r="X44" s="1" t="s">
        <v>121</v>
      </c>
    </row>
    <row r="45" spans="1:29" ht="13.5" customHeight="1">
      <c r="B45" s="80" t="s">
        <v>58</v>
      </c>
      <c r="C45" s="80"/>
      <c r="D45" s="80"/>
      <c r="E45" s="80"/>
      <c r="F45" s="80"/>
      <c r="G45" s="80"/>
      <c r="M45" s="74" t="s">
        <v>59</v>
      </c>
      <c r="N45" s="74"/>
      <c r="O45" s="74"/>
      <c r="P45" s="74"/>
      <c r="Q45" s="74"/>
      <c r="R45" s="74"/>
      <c r="S45" s="74"/>
      <c r="T45" s="74"/>
      <c r="W45" s="2">
        <v>87</v>
      </c>
      <c r="X45" s="1" t="s">
        <v>122</v>
      </c>
    </row>
    <row r="46" spans="1:29" ht="4.5" customHeight="1">
      <c r="B46" s="80"/>
      <c r="C46" s="80"/>
      <c r="D46" s="80"/>
      <c r="E46" s="80"/>
      <c r="F46" s="80"/>
      <c r="G46" s="80"/>
      <c r="M46" s="74"/>
      <c r="N46" s="74"/>
      <c r="O46" s="74"/>
      <c r="P46" s="74"/>
      <c r="Q46" s="74"/>
      <c r="R46" s="74"/>
      <c r="S46" s="74"/>
      <c r="T46" s="74"/>
      <c r="W46" s="2">
        <v>88</v>
      </c>
      <c r="X46" s="1" t="s">
        <v>123</v>
      </c>
    </row>
    <row r="47" spans="1:29">
      <c r="B47" s="80"/>
      <c r="C47" s="80"/>
      <c r="D47" s="80"/>
      <c r="E47" s="80"/>
      <c r="F47" s="80"/>
      <c r="G47" s="80"/>
      <c r="M47" s="74"/>
      <c r="N47" s="74"/>
      <c r="O47" s="74"/>
      <c r="P47" s="74"/>
      <c r="Q47" s="74"/>
      <c r="R47" s="74"/>
      <c r="S47" s="74"/>
      <c r="T47" s="74"/>
      <c r="W47" s="2">
        <v>89</v>
      </c>
      <c r="X47" s="1" t="s">
        <v>124</v>
      </c>
      <c r="Y47" s="7"/>
      <c r="Z47" s="7"/>
      <c r="AA47" s="7"/>
      <c r="AB47" s="7"/>
      <c r="AC47" s="7"/>
    </row>
    <row r="48" spans="1:29">
      <c r="B48" s="80"/>
      <c r="C48" s="80"/>
      <c r="D48" s="80"/>
      <c r="E48" s="80"/>
      <c r="F48" s="80"/>
      <c r="G48" s="80"/>
      <c r="M48" s="74"/>
      <c r="N48" s="74"/>
      <c r="O48" s="74"/>
      <c r="P48" s="74"/>
      <c r="Q48" s="74"/>
      <c r="R48" s="74"/>
      <c r="S48" s="74"/>
      <c r="T48" s="74"/>
      <c r="W48" s="2">
        <v>90</v>
      </c>
      <c r="X48" s="1" t="s">
        <v>125</v>
      </c>
      <c r="Y48" s="7"/>
      <c r="Z48" s="7"/>
      <c r="AA48" s="7"/>
      <c r="AB48" s="7"/>
      <c r="AC48" s="7"/>
    </row>
    <row r="49" spans="2:29">
      <c r="B49" s="80"/>
      <c r="C49" s="80"/>
      <c r="D49" s="80"/>
      <c r="E49" s="80"/>
      <c r="F49" s="80"/>
      <c r="G49" s="80"/>
      <c r="M49" s="74"/>
      <c r="N49" s="74"/>
      <c r="O49" s="74"/>
      <c r="P49" s="74"/>
      <c r="Q49" s="74"/>
      <c r="R49" s="74"/>
      <c r="S49" s="74"/>
      <c r="T49" s="74"/>
      <c r="W49" s="2">
        <v>91</v>
      </c>
      <c r="X49" s="1" t="s">
        <v>126</v>
      </c>
      <c r="Y49" s="7"/>
      <c r="Z49" s="7"/>
      <c r="AA49" s="7"/>
      <c r="AB49" s="7"/>
      <c r="AC49" s="7"/>
    </row>
    <row r="50" spans="2:29">
      <c r="B50" s="80"/>
      <c r="C50" s="80"/>
      <c r="D50" s="80"/>
      <c r="E50" s="80"/>
      <c r="F50" s="80"/>
      <c r="G50" s="80"/>
      <c r="M50" s="74"/>
      <c r="N50" s="74"/>
      <c r="O50" s="74"/>
      <c r="P50" s="74"/>
      <c r="Q50" s="74"/>
      <c r="R50" s="74"/>
      <c r="S50" s="74"/>
      <c r="T50" s="74"/>
      <c r="W50" s="2">
        <v>92</v>
      </c>
      <c r="X50" s="1" t="s">
        <v>127</v>
      </c>
      <c r="Y50" s="7"/>
      <c r="Z50" s="7"/>
      <c r="AA50" s="7"/>
      <c r="AB50" s="7"/>
      <c r="AC50" s="7"/>
    </row>
    <row r="51" spans="2:29">
      <c r="B51" s="80"/>
      <c r="C51" s="80"/>
      <c r="D51" s="80"/>
      <c r="E51" s="80"/>
      <c r="F51" s="80"/>
      <c r="G51" s="80"/>
      <c r="M51" s="74"/>
      <c r="N51" s="74"/>
      <c r="O51" s="74"/>
      <c r="P51" s="74"/>
      <c r="Q51" s="74"/>
      <c r="R51" s="74"/>
      <c r="S51" s="74"/>
      <c r="T51" s="74"/>
      <c r="W51" s="2">
        <v>93</v>
      </c>
      <c r="X51" s="1" t="s">
        <v>128</v>
      </c>
      <c r="Y51" s="7"/>
      <c r="Z51" s="7"/>
      <c r="AA51" s="7"/>
      <c r="AB51" s="7"/>
      <c r="AC51" s="7"/>
    </row>
    <row r="52" spans="2:29">
      <c r="B52" s="80"/>
      <c r="C52" s="80"/>
      <c r="D52" s="80"/>
      <c r="E52" s="80"/>
      <c r="F52" s="80"/>
      <c r="G52" s="80"/>
      <c r="M52" s="74"/>
      <c r="N52" s="74"/>
      <c r="O52" s="74"/>
      <c r="P52" s="74"/>
      <c r="Q52" s="74"/>
      <c r="R52" s="74"/>
      <c r="S52" s="74"/>
      <c r="T52" s="74"/>
      <c r="W52" s="2">
        <v>94</v>
      </c>
      <c r="X52" s="1" t="s">
        <v>129</v>
      </c>
      <c r="Y52" s="74"/>
      <c r="Z52" s="74"/>
      <c r="AA52" s="74"/>
      <c r="AB52" s="74"/>
      <c r="AC52" s="74"/>
    </row>
    <row r="53" spans="2:29" ht="13.5" customHeight="1">
      <c r="B53" s="81" t="s">
        <v>76</v>
      </c>
      <c r="C53" s="81"/>
      <c r="D53" s="81"/>
      <c r="E53" s="81"/>
      <c r="F53" s="81"/>
      <c r="G53" s="81"/>
      <c r="M53" s="79" t="s">
        <v>389</v>
      </c>
      <c r="N53" s="79"/>
      <c r="O53" s="79"/>
      <c r="P53" s="79"/>
      <c r="Q53" s="79"/>
      <c r="R53" s="79"/>
      <c r="S53" s="79"/>
      <c r="T53" s="79"/>
      <c r="W53" s="2">
        <v>95</v>
      </c>
      <c r="X53" s="1" t="s">
        <v>130</v>
      </c>
      <c r="Y53" s="74"/>
      <c r="Z53" s="74"/>
      <c r="AA53" s="74"/>
      <c r="AB53" s="74"/>
      <c r="AC53" s="74"/>
    </row>
    <row r="54" spans="2:29">
      <c r="B54" s="80"/>
      <c r="C54" s="80"/>
      <c r="D54" s="80"/>
      <c r="E54" s="80"/>
      <c r="F54" s="80"/>
      <c r="G54" s="80"/>
      <c r="M54" s="78" t="s">
        <v>135</v>
      </c>
      <c r="N54" s="78"/>
      <c r="O54" s="78"/>
      <c r="P54" s="78"/>
      <c r="Q54" s="78"/>
      <c r="R54" s="78"/>
      <c r="S54" s="78"/>
      <c r="T54" s="78"/>
      <c r="W54" s="2">
        <v>96</v>
      </c>
      <c r="X54" s="1" t="s">
        <v>131</v>
      </c>
      <c r="Y54" s="7"/>
      <c r="Z54" s="7"/>
      <c r="AA54" s="7"/>
      <c r="AB54" s="7"/>
      <c r="AC54" s="7"/>
    </row>
    <row r="55" spans="2:29">
      <c r="W55" s="2">
        <v>97</v>
      </c>
      <c r="X55" s="1" t="s">
        <v>132</v>
      </c>
      <c r="Y55" s="7"/>
      <c r="Z55" s="7"/>
      <c r="AA55" s="7"/>
      <c r="AB55" s="7"/>
      <c r="AC55" s="7"/>
    </row>
    <row r="56" spans="2:29">
      <c r="W56" s="2">
        <v>98</v>
      </c>
      <c r="X56" s="1" t="s">
        <v>133</v>
      </c>
      <c r="Y56" s="7"/>
      <c r="Z56" s="7"/>
      <c r="AA56" s="7"/>
      <c r="AB56" s="7"/>
      <c r="AC56" s="7"/>
    </row>
    <row r="57" spans="2:29">
      <c r="W57" s="2">
        <v>99</v>
      </c>
      <c r="X57" s="1" t="s">
        <v>134</v>
      </c>
      <c r="Y57" s="7"/>
      <c r="Z57" s="7"/>
      <c r="AA57" s="7"/>
      <c r="AB57" s="7"/>
      <c r="AC57" s="7"/>
    </row>
    <row r="58" spans="2:29">
      <c r="W58" s="2">
        <v>100</v>
      </c>
      <c r="X58" s="1" t="s">
        <v>77</v>
      </c>
      <c r="Y58" s="76"/>
      <c r="Z58" s="76"/>
      <c r="AA58" s="76"/>
      <c r="AB58" s="76"/>
      <c r="AC58" s="76"/>
    </row>
    <row r="59" spans="2:29">
      <c r="Y59" s="77"/>
      <c r="Z59" s="77"/>
      <c r="AA59" s="77"/>
      <c r="AB59" s="77"/>
      <c r="AC59" s="77"/>
    </row>
  </sheetData>
  <mergeCells count="168">
    <mergeCell ref="S25:U25"/>
    <mergeCell ref="S26:U26"/>
    <mergeCell ref="S9:U9"/>
    <mergeCell ref="S10:U10"/>
    <mergeCell ref="S11:U11"/>
    <mergeCell ref="S12:U12"/>
    <mergeCell ref="S13:U13"/>
    <mergeCell ref="S14:U14"/>
    <mergeCell ref="S15:U15"/>
    <mergeCell ref="S16:U16"/>
    <mergeCell ref="S17:U17"/>
    <mergeCell ref="Y53:AC53"/>
    <mergeCell ref="Y58:AC58"/>
    <mergeCell ref="Y59:AC59"/>
    <mergeCell ref="M54:T54"/>
    <mergeCell ref="M53:T53"/>
    <mergeCell ref="M52:T52"/>
    <mergeCell ref="M51:T51"/>
    <mergeCell ref="B54:G54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M44:T44"/>
    <mergeCell ref="S6:U6"/>
    <mergeCell ref="S7:U7"/>
    <mergeCell ref="M50:T50"/>
    <mergeCell ref="M49:T49"/>
    <mergeCell ref="M48:T48"/>
    <mergeCell ref="M47:T47"/>
    <mergeCell ref="M46:T46"/>
    <mergeCell ref="M45:T45"/>
    <mergeCell ref="Y52:AC52"/>
    <mergeCell ref="M23:R23"/>
    <mergeCell ref="M24:R24"/>
    <mergeCell ref="M13:R13"/>
    <mergeCell ref="L35:U35"/>
    <mergeCell ref="O39:Q39"/>
    <mergeCell ref="O40:Q40"/>
    <mergeCell ref="E38:L38"/>
    <mergeCell ref="E39:L39"/>
    <mergeCell ref="E40:L40"/>
    <mergeCell ref="A37:L37"/>
    <mergeCell ref="N37:U37"/>
    <mergeCell ref="A38:C38"/>
    <mergeCell ref="A39:C39"/>
    <mergeCell ref="A40:C40"/>
    <mergeCell ref="T38:U38"/>
    <mergeCell ref="O4:Q4"/>
    <mergeCell ref="S4:U4"/>
    <mergeCell ref="B8:H8"/>
    <mergeCell ref="B9:H9"/>
    <mergeCell ref="C10:H10"/>
    <mergeCell ref="O1:Q1"/>
    <mergeCell ref="O2:Q2"/>
    <mergeCell ref="O3:Q3"/>
    <mergeCell ref="S1:U1"/>
    <mergeCell ref="S2:U2"/>
    <mergeCell ref="S3:U3"/>
    <mergeCell ref="A1:E1"/>
    <mergeCell ref="A2:E2"/>
    <mergeCell ref="A3:E3"/>
    <mergeCell ref="A4:E4"/>
    <mergeCell ref="G1:L1"/>
    <mergeCell ref="G2:L2"/>
    <mergeCell ref="G3:L3"/>
    <mergeCell ref="G4:L4"/>
    <mergeCell ref="A6:A7"/>
    <mergeCell ref="B6:H7"/>
    <mergeCell ref="I6:K7"/>
    <mergeCell ref="L6:R6"/>
    <mergeCell ref="M7:R7"/>
    <mergeCell ref="C13:H13"/>
    <mergeCell ref="C12:H12"/>
    <mergeCell ref="C11:H11"/>
    <mergeCell ref="I8:K8"/>
    <mergeCell ref="I9:K9"/>
    <mergeCell ref="I10:K10"/>
    <mergeCell ref="I11:K11"/>
    <mergeCell ref="I12:K12"/>
    <mergeCell ref="I13:K13"/>
    <mergeCell ref="M10:R10"/>
    <mergeCell ref="M11:R11"/>
    <mergeCell ref="M12:R12"/>
    <mergeCell ref="I20:K20"/>
    <mergeCell ref="I21:K21"/>
    <mergeCell ref="I22:K22"/>
    <mergeCell ref="I23:K23"/>
    <mergeCell ref="I24:K24"/>
    <mergeCell ref="I25:K25"/>
    <mergeCell ref="I14:K14"/>
    <mergeCell ref="I15:K15"/>
    <mergeCell ref="I16:K16"/>
    <mergeCell ref="I17:K17"/>
    <mergeCell ref="I18:K18"/>
    <mergeCell ref="I19:K19"/>
    <mergeCell ref="M14:R14"/>
    <mergeCell ref="M15:R15"/>
    <mergeCell ref="M16:R16"/>
    <mergeCell ref="M17:R17"/>
    <mergeCell ref="M18:R18"/>
    <mergeCell ref="B14:H14"/>
    <mergeCell ref="C25:H25"/>
    <mergeCell ref="C24:H24"/>
    <mergeCell ref="M30:R30"/>
    <mergeCell ref="S8:U8"/>
    <mergeCell ref="B23:H23"/>
    <mergeCell ref="B22:H22"/>
    <mergeCell ref="B21:H21"/>
    <mergeCell ref="B20:H20"/>
    <mergeCell ref="B19:H19"/>
    <mergeCell ref="B18:H18"/>
    <mergeCell ref="M25:R25"/>
    <mergeCell ref="M26:R26"/>
    <mergeCell ref="M27:R27"/>
    <mergeCell ref="M28:R28"/>
    <mergeCell ref="M29:R29"/>
    <mergeCell ref="M19:R19"/>
    <mergeCell ref="M20:R20"/>
    <mergeCell ref="M21:R21"/>
    <mergeCell ref="M22:R22"/>
    <mergeCell ref="B26:H26"/>
    <mergeCell ref="I30:K30"/>
    <mergeCell ref="M8:R8"/>
    <mergeCell ref="M9:R9"/>
    <mergeCell ref="C30:H30"/>
    <mergeCell ref="C29:H29"/>
    <mergeCell ref="C28:H28"/>
    <mergeCell ref="C27:H27"/>
    <mergeCell ref="A32:H32"/>
    <mergeCell ref="B17:H17"/>
    <mergeCell ref="B16:H16"/>
    <mergeCell ref="B15:H15"/>
    <mergeCell ref="T39:U39"/>
    <mergeCell ref="I27:K27"/>
    <mergeCell ref="I28:K28"/>
    <mergeCell ref="I29:K29"/>
    <mergeCell ref="I26:K26"/>
    <mergeCell ref="S27:U27"/>
    <mergeCell ref="S28:U28"/>
    <mergeCell ref="S29:U29"/>
    <mergeCell ref="S30:U30"/>
    <mergeCell ref="S18:U18"/>
    <mergeCell ref="S19:U19"/>
    <mergeCell ref="S20:U20"/>
    <mergeCell ref="S21:U21"/>
    <mergeCell ref="S22:U22"/>
    <mergeCell ref="S23:U23"/>
    <mergeCell ref="S24:U24"/>
    <mergeCell ref="T40:U40"/>
    <mergeCell ref="O38:Q38"/>
    <mergeCell ref="I32:K32"/>
    <mergeCell ref="L32:U32"/>
    <mergeCell ref="B33:H33"/>
    <mergeCell ref="B34:H34"/>
    <mergeCell ref="B35:H35"/>
    <mergeCell ref="I33:K33"/>
    <mergeCell ref="I34:K34"/>
    <mergeCell ref="I35:K35"/>
    <mergeCell ref="L33:U33"/>
    <mergeCell ref="L34:U34"/>
  </mergeCells>
  <dataValidations count="1">
    <dataValidation type="list" allowBlank="1" showInputMessage="1" showErrorMessage="1" sqref="G3:L3">
      <formula1>NAMA1</formula1>
    </dataValidation>
  </dataValidations>
  <pageMargins left="0.39370078740157483" right="0.39370078740157483" top="0.70866141732283472" bottom="0.78740157480314965" header="0" footer="0"/>
  <pageSetup paperSize="256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55"/>
  <sheetViews>
    <sheetView showGridLines="0" view="pageBreakPreview" topLeftCell="A37" zoomScale="106" zoomScaleSheetLayoutView="106" workbookViewId="0">
      <selection activeCell="H50" sqref="H50:O50"/>
    </sheetView>
  </sheetViews>
  <sheetFormatPr defaultRowHeight="12"/>
  <cols>
    <col min="1" max="1" width="4.7109375" style="24" customWidth="1"/>
    <col min="2" max="2" width="3.7109375" style="24" customWidth="1"/>
    <col min="3" max="3" width="2.7109375" style="24" customWidth="1"/>
    <col min="4" max="4" width="1.42578125" style="24" customWidth="1"/>
    <col min="5" max="5" width="10.42578125" style="24" customWidth="1"/>
    <col min="6" max="6" width="1.42578125" style="24" customWidth="1"/>
    <col min="7" max="7" width="9.85546875" style="24" customWidth="1"/>
    <col min="8" max="8" width="8.7109375" style="24" customWidth="1"/>
    <col min="9" max="9" width="1.42578125" style="24" customWidth="1"/>
    <col min="10" max="10" width="2.7109375" style="24" customWidth="1"/>
    <col min="11" max="11" width="1.85546875" style="24" customWidth="1"/>
    <col min="12" max="12" width="6.28515625" style="24" customWidth="1"/>
    <col min="13" max="13" width="1.5703125" style="24" customWidth="1"/>
    <col min="14" max="14" width="3.140625" style="24" customWidth="1"/>
    <col min="15" max="15" width="3.85546875" style="24" customWidth="1"/>
    <col min="16" max="16" width="1.28515625" style="24" customWidth="1"/>
    <col min="17" max="17" width="10.42578125" style="24" customWidth="1"/>
    <col min="18" max="18" width="1.42578125" style="24" customWidth="1"/>
    <col min="19" max="20" width="7.140625" style="24" customWidth="1"/>
    <col min="21" max="21" width="6.42578125" style="24" customWidth="1"/>
    <col min="22" max="22" width="4.28515625" style="24" customWidth="1"/>
    <col min="23" max="23" width="5.85546875" style="24" hidden="1" customWidth="1"/>
    <col min="24" max="24" width="16.85546875" style="24" hidden="1" customWidth="1"/>
    <col min="25" max="16384" width="9.140625" style="24"/>
  </cols>
  <sheetData>
    <row r="1" spans="1:24" ht="19.5" customHeight="1">
      <c r="A1" s="63" t="s">
        <v>61</v>
      </c>
      <c r="B1" s="63"/>
      <c r="C1" s="63"/>
      <c r="D1" s="63"/>
      <c r="E1" s="63"/>
      <c r="F1" s="24" t="s">
        <v>42</v>
      </c>
      <c r="G1" s="65" t="s">
        <v>65</v>
      </c>
      <c r="H1" s="65"/>
      <c r="I1" s="65"/>
      <c r="J1" s="65"/>
      <c r="K1" s="65"/>
      <c r="L1" s="65"/>
      <c r="O1" s="63" t="s">
        <v>67</v>
      </c>
      <c r="P1" s="63"/>
      <c r="Q1" s="63"/>
      <c r="R1" s="24" t="s">
        <v>42</v>
      </c>
      <c r="S1" s="64" t="str">
        <f>VLOOKUP($G$3,'NILAI Genap'!$B$4:$D$37,2,FALSE)</f>
        <v>7B</v>
      </c>
      <c r="T1" s="64"/>
      <c r="U1" s="64"/>
      <c r="W1" s="23">
        <v>43</v>
      </c>
      <c r="X1" s="24" t="s">
        <v>78</v>
      </c>
    </row>
    <row r="2" spans="1:24" ht="19.5" customHeight="1">
      <c r="A2" s="63" t="s">
        <v>62</v>
      </c>
      <c r="B2" s="63"/>
      <c r="C2" s="63"/>
      <c r="D2" s="63"/>
      <c r="E2" s="63"/>
      <c r="F2" s="24" t="s">
        <v>42</v>
      </c>
      <c r="G2" s="63" t="s">
        <v>66</v>
      </c>
      <c r="H2" s="63"/>
      <c r="I2" s="63"/>
      <c r="J2" s="63"/>
      <c r="K2" s="63"/>
      <c r="L2" s="63"/>
      <c r="O2" s="63" t="s">
        <v>68</v>
      </c>
      <c r="P2" s="63"/>
      <c r="Q2" s="63"/>
      <c r="R2" s="24" t="s">
        <v>42</v>
      </c>
      <c r="S2" s="64" t="s">
        <v>236</v>
      </c>
      <c r="T2" s="64"/>
      <c r="U2" s="64"/>
      <c r="W2" s="23">
        <v>44</v>
      </c>
      <c r="X2" s="24" t="s">
        <v>79</v>
      </c>
    </row>
    <row r="3" spans="1:24" ht="19.5" customHeight="1">
      <c r="A3" s="63" t="s">
        <v>63</v>
      </c>
      <c r="B3" s="63"/>
      <c r="C3" s="63"/>
      <c r="D3" s="63"/>
      <c r="E3" s="63"/>
      <c r="F3" s="24" t="s">
        <v>42</v>
      </c>
      <c r="G3" s="66" t="s">
        <v>367</v>
      </c>
      <c r="H3" s="66"/>
      <c r="I3" s="66"/>
      <c r="J3" s="66"/>
      <c r="K3" s="66"/>
      <c r="L3" s="66"/>
      <c r="O3" s="63" t="s">
        <v>69</v>
      </c>
      <c r="P3" s="63"/>
      <c r="Q3" s="63"/>
      <c r="R3" s="24" t="s">
        <v>42</v>
      </c>
      <c r="S3" s="64" t="s">
        <v>387</v>
      </c>
      <c r="T3" s="64"/>
      <c r="U3" s="64"/>
      <c r="W3" s="23">
        <v>45</v>
      </c>
      <c r="X3" s="24" t="s">
        <v>80</v>
      </c>
    </row>
    <row r="4" spans="1:24" ht="19.5" customHeight="1">
      <c r="A4" s="63" t="s">
        <v>64</v>
      </c>
      <c r="B4" s="63"/>
      <c r="C4" s="63"/>
      <c r="D4" s="63"/>
      <c r="E4" s="63"/>
      <c r="F4" s="24" t="s">
        <v>42</v>
      </c>
      <c r="G4" s="67">
        <f>VLOOKUP($G$3,'NILAI Genap'!$B$4:$D$37,3,FALSE)</f>
        <v>1511</v>
      </c>
      <c r="H4" s="67"/>
      <c r="I4" s="67"/>
      <c r="J4" s="67"/>
      <c r="K4" s="67"/>
      <c r="L4" s="67"/>
      <c r="O4" s="63"/>
      <c r="P4" s="63"/>
      <c r="Q4" s="63"/>
      <c r="S4" s="63"/>
      <c r="T4" s="63"/>
      <c r="U4" s="63"/>
      <c r="W4" s="23">
        <v>46</v>
      </c>
      <c r="X4" s="24" t="s">
        <v>81</v>
      </c>
    </row>
    <row r="5" spans="1:24">
      <c r="A5" s="14"/>
      <c r="W5" s="23">
        <v>47</v>
      </c>
      <c r="X5" s="24" t="s">
        <v>82</v>
      </c>
    </row>
    <row r="6" spans="1:24" ht="20.25" customHeight="1">
      <c r="A6" s="50" t="s">
        <v>0</v>
      </c>
      <c r="B6" s="50" t="s">
        <v>1</v>
      </c>
      <c r="C6" s="50"/>
      <c r="D6" s="50"/>
      <c r="E6" s="50"/>
      <c r="F6" s="50"/>
      <c r="G6" s="50"/>
      <c r="H6" s="50"/>
      <c r="I6" s="50" t="s">
        <v>44</v>
      </c>
      <c r="J6" s="50"/>
      <c r="K6" s="50"/>
      <c r="L6" s="50" t="s">
        <v>43</v>
      </c>
      <c r="M6" s="50"/>
      <c r="N6" s="50"/>
      <c r="O6" s="50"/>
      <c r="P6" s="50"/>
      <c r="Q6" s="50"/>
      <c r="R6" s="50"/>
      <c r="S6" s="68" t="s">
        <v>72</v>
      </c>
      <c r="T6" s="69"/>
      <c r="U6" s="70"/>
      <c r="W6" s="23">
        <v>48</v>
      </c>
      <c r="X6" s="24" t="s">
        <v>83</v>
      </c>
    </row>
    <row r="7" spans="1:24" ht="20.25" customHeigh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26" t="s">
        <v>45</v>
      </c>
      <c r="M7" s="50" t="s">
        <v>46</v>
      </c>
      <c r="N7" s="50"/>
      <c r="O7" s="50"/>
      <c r="P7" s="50"/>
      <c r="Q7" s="50"/>
      <c r="R7" s="50"/>
      <c r="S7" s="71" t="s">
        <v>73</v>
      </c>
      <c r="T7" s="72"/>
      <c r="U7" s="73"/>
      <c r="W7" s="23">
        <v>49</v>
      </c>
      <c r="X7" s="24" t="s">
        <v>84</v>
      </c>
    </row>
    <row r="8" spans="1:24" ht="15.75" customHeight="1">
      <c r="A8" s="26" t="s">
        <v>2</v>
      </c>
      <c r="B8" s="60" t="s">
        <v>4</v>
      </c>
      <c r="C8" s="61"/>
      <c r="D8" s="61"/>
      <c r="E8" s="61"/>
      <c r="F8" s="61"/>
      <c r="G8" s="61"/>
      <c r="H8" s="62"/>
      <c r="I8" s="53"/>
      <c r="J8" s="53"/>
      <c r="K8" s="53"/>
      <c r="L8" s="27"/>
      <c r="M8" s="59" t="str">
        <f t="shared" ref="M8:M30" si="0">IF(ISNA(VLOOKUP(L8,$W$1:$X$54,2,FALSE)),"",VLOOKUP(L8,$W$1:$X$54,2,FALSE))</f>
        <v/>
      </c>
      <c r="N8" s="59"/>
      <c r="O8" s="59"/>
      <c r="P8" s="59"/>
      <c r="Q8" s="59"/>
      <c r="R8" s="59"/>
      <c r="S8" s="59"/>
      <c r="T8" s="59"/>
      <c r="U8" s="59"/>
      <c r="W8" s="23">
        <v>50</v>
      </c>
      <c r="X8" s="24" t="s">
        <v>85</v>
      </c>
    </row>
    <row r="9" spans="1:24" ht="15.75" customHeight="1">
      <c r="A9" s="9" t="s">
        <v>3</v>
      </c>
      <c r="B9" s="58" t="s">
        <v>5</v>
      </c>
      <c r="C9" s="48"/>
      <c r="D9" s="48"/>
      <c r="E9" s="48"/>
      <c r="F9" s="48"/>
      <c r="G9" s="48"/>
      <c r="H9" s="49"/>
      <c r="I9" s="53"/>
      <c r="J9" s="53"/>
      <c r="K9" s="53"/>
      <c r="M9" s="59" t="str">
        <f t="shared" si="0"/>
        <v/>
      </c>
      <c r="N9" s="59"/>
      <c r="O9" s="59"/>
      <c r="P9" s="59"/>
      <c r="Q9" s="59"/>
      <c r="R9" s="59"/>
      <c r="S9" s="59"/>
      <c r="T9" s="59"/>
      <c r="U9" s="59"/>
      <c r="W9" s="23">
        <v>51</v>
      </c>
      <c r="X9" s="24" t="s">
        <v>86</v>
      </c>
    </row>
    <row r="10" spans="1:24" ht="15.75" customHeight="1">
      <c r="A10" s="9"/>
      <c r="B10" s="11" t="s">
        <v>6</v>
      </c>
      <c r="C10" s="48" t="s">
        <v>7</v>
      </c>
      <c r="D10" s="48"/>
      <c r="E10" s="48"/>
      <c r="F10" s="48"/>
      <c r="G10" s="48"/>
      <c r="H10" s="49"/>
      <c r="I10" s="53"/>
      <c r="J10" s="53"/>
      <c r="K10" s="53"/>
      <c r="L10" s="27">
        <f>VLOOKUP($G$3,'NILAI Genap'!$B$4:$AA$37,4,FALSE)</f>
        <v>0</v>
      </c>
      <c r="M10" s="59" t="str">
        <f t="shared" si="0"/>
        <v/>
      </c>
      <c r="N10" s="59"/>
      <c r="O10" s="59"/>
      <c r="P10" s="59"/>
      <c r="Q10" s="59"/>
      <c r="R10" s="59"/>
      <c r="S10" s="59" t="str">
        <f>IF(I10&lt;L10,"KKM terlampui",IF(I10=L10,"KKM tercapai","KKM tidak tercapai"))</f>
        <v>KKM tercapai</v>
      </c>
      <c r="T10" s="59"/>
      <c r="U10" s="59"/>
      <c r="W10" s="23">
        <v>52</v>
      </c>
      <c r="X10" s="24" t="s">
        <v>87</v>
      </c>
    </row>
    <row r="11" spans="1:24" ht="15.75" customHeight="1">
      <c r="A11" s="9"/>
      <c r="B11" s="11" t="s">
        <v>8</v>
      </c>
      <c r="C11" s="48" t="s">
        <v>9</v>
      </c>
      <c r="D11" s="48"/>
      <c r="E11" s="48"/>
      <c r="F11" s="48"/>
      <c r="G11" s="48"/>
      <c r="H11" s="49"/>
      <c r="I11" s="53"/>
      <c r="J11" s="53"/>
      <c r="K11" s="53"/>
      <c r="L11" s="27">
        <f>VLOOKUP($G$3,'NILAI Genap'!$B$4:$AA$37,5,FALSE)</f>
        <v>0</v>
      </c>
      <c r="M11" s="59" t="str">
        <f t="shared" si="0"/>
        <v/>
      </c>
      <c r="N11" s="59"/>
      <c r="O11" s="59"/>
      <c r="P11" s="59"/>
      <c r="Q11" s="59"/>
      <c r="R11" s="59"/>
      <c r="S11" s="59" t="str">
        <f t="shared" ref="S11:S22" si="1">IF(I11&lt;L11,"KKM terlampui",IF(I11=L11,"KKM tercapai","KKM tidak tercapai"))</f>
        <v>KKM tercapai</v>
      </c>
      <c r="T11" s="59"/>
      <c r="U11" s="59"/>
      <c r="W11" s="23">
        <v>53</v>
      </c>
      <c r="X11" s="24" t="s">
        <v>88</v>
      </c>
    </row>
    <row r="12" spans="1:24" ht="15.75" customHeight="1">
      <c r="A12" s="9"/>
      <c r="B12" s="11" t="s">
        <v>11</v>
      </c>
      <c r="C12" s="48" t="s">
        <v>10</v>
      </c>
      <c r="D12" s="48"/>
      <c r="E12" s="48"/>
      <c r="F12" s="48"/>
      <c r="G12" s="48"/>
      <c r="H12" s="49"/>
      <c r="I12" s="53"/>
      <c r="J12" s="53"/>
      <c r="K12" s="53"/>
      <c r="L12" s="27">
        <f>VLOOKUP($G$3,'NILAI Genap'!$B$4:$AA$37,6,FALSE)</f>
        <v>0</v>
      </c>
      <c r="M12" s="59" t="str">
        <f t="shared" si="0"/>
        <v/>
      </c>
      <c r="N12" s="59"/>
      <c r="O12" s="59"/>
      <c r="P12" s="59"/>
      <c r="Q12" s="59"/>
      <c r="R12" s="59"/>
      <c r="S12" s="59" t="str">
        <f t="shared" si="1"/>
        <v>KKM tercapai</v>
      </c>
      <c r="T12" s="59"/>
      <c r="U12" s="59"/>
      <c r="W12" s="23">
        <v>54</v>
      </c>
      <c r="X12" s="24" t="s">
        <v>89</v>
      </c>
    </row>
    <row r="13" spans="1:24" ht="15.75" customHeight="1">
      <c r="A13" s="9"/>
      <c r="B13" s="11" t="s">
        <v>12</v>
      </c>
      <c r="C13" s="48" t="s">
        <v>13</v>
      </c>
      <c r="D13" s="48"/>
      <c r="E13" s="48"/>
      <c r="F13" s="48"/>
      <c r="G13" s="48"/>
      <c r="H13" s="49"/>
      <c r="I13" s="53"/>
      <c r="J13" s="53"/>
      <c r="K13" s="53"/>
      <c r="L13" s="27">
        <f>VLOOKUP($G$3,'NILAI Genap'!$B$4:$AA$37,7,FALSE)</f>
        <v>0</v>
      </c>
      <c r="M13" s="59" t="str">
        <f t="shared" si="0"/>
        <v/>
      </c>
      <c r="N13" s="59"/>
      <c r="O13" s="59"/>
      <c r="P13" s="59"/>
      <c r="Q13" s="59"/>
      <c r="R13" s="59"/>
      <c r="S13" s="59" t="str">
        <f t="shared" si="1"/>
        <v>KKM tercapai</v>
      </c>
      <c r="T13" s="59"/>
      <c r="U13" s="59"/>
      <c r="W13" s="23">
        <v>55</v>
      </c>
      <c r="X13" s="24" t="s">
        <v>90</v>
      </c>
    </row>
    <row r="14" spans="1:24" ht="15.75" customHeight="1">
      <c r="A14" s="9" t="s">
        <v>14</v>
      </c>
      <c r="B14" s="58" t="s">
        <v>16</v>
      </c>
      <c r="C14" s="48"/>
      <c r="D14" s="48"/>
      <c r="E14" s="48"/>
      <c r="F14" s="48"/>
      <c r="G14" s="48"/>
      <c r="H14" s="49"/>
      <c r="I14" s="53"/>
      <c r="J14" s="53"/>
      <c r="K14" s="53"/>
      <c r="L14" s="27">
        <f>VLOOKUP($G$3,'NILAI Genap'!$B$4:$AA$37,8,FALSE)</f>
        <v>0</v>
      </c>
      <c r="M14" s="59" t="str">
        <f t="shared" si="0"/>
        <v/>
      </c>
      <c r="N14" s="59"/>
      <c r="O14" s="59"/>
      <c r="P14" s="59"/>
      <c r="Q14" s="59"/>
      <c r="R14" s="59"/>
      <c r="S14" s="59" t="str">
        <f t="shared" si="1"/>
        <v>KKM tercapai</v>
      </c>
      <c r="T14" s="59"/>
      <c r="U14" s="59"/>
      <c r="W14" s="23">
        <v>56</v>
      </c>
      <c r="X14" s="24" t="s">
        <v>91</v>
      </c>
    </row>
    <row r="15" spans="1:24" ht="15.75" customHeight="1">
      <c r="A15" s="9" t="s">
        <v>15</v>
      </c>
      <c r="B15" s="58" t="s">
        <v>17</v>
      </c>
      <c r="C15" s="48"/>
      <c r="D15" s="48"/>
      <c r="E15" s="48"/>
      <c r="F15" s="48"/>
      <c r="G15" s="48"/>
      <c r="H15" s="49"/>
      <c r="I15" s="53"/>
      <c r="J15" s="53"/>
      <c r="K15" s="53"/>
      <c r="L15" s="27">
        <f>VLOOKUP($G$3,'NILAI Genap'!$B$4:$AA$37,9,FALSE)</f>
        <v>0</v>
      </c>
      <c r="M15" s="59" t="str">
        <f t="shared" si="0"/>
        <v/>
      </c>
      <c r="N15" s="59"/>
      <c r="O15" s="59"/>
      <c r="P15" s="59"/>
      <c r="Q15" s="59"/>
      <c r="R15" s="59"/>
      <c r="S15" s="59" t="str">
        <f t="shared" si="1"/>
        <v>KKM tercapai</v>
      </c>
      <c r="T15" s="59"/>
      <c r="U15" s="59"/>
      <c r="W15" s="23">
        <v>57</v>
      </c>
      <c r="X15" s="24" t="s">
        <v>92</v>
      </c>
    </row>
    <row r="16" spans="1:24" ht="15.75" customHeight="1">
      <c r="A16" s="9" t="s">
        <v>31</v>
      </c>
      <c r="B16" s="58" t="s">
        <v>18</v>
      </c>
      <c r="C16" s="48"/>
      <c r="D16" s="48"/>
      <c r="E16" s="48"/>
      <c r="F16" s="48"/>
      <c r="G16" s="48"/>
      <c r="H16" s="49"/>
      <c r="I16" s="53"/>
      <c r="J16" s="53"/>
      <c r="K16" s="53"/>
      <c r="L16" s="27">
        <f>VLOOKUP($G$3,'NILAI Genap'!$B$4:$AA$37,10,FALSE)</f>
        <v>0</v>
      </c>
      <c r="M16" s="59" t="str">
        <f t="shared" si="0"/>
        <v/>
      </c>
      <c r="N16" s="59"/>
      <c r="O16" s="59"/>
      <c r="P16" s="59"/>
      <c r="Q16" s="59"/>
      <c r="R16" s="59"/>
      <c r="S16" s="59" t="str">
        <f t="shared" si="1"/>
        <v>KKM tercapai</v>
      </c>
      <c r="T16" s="59"/>
      <c r="U16" s="59"/>
      <c r="W16" s="23">
        <v>58</v>
      </c>
      <c r="X16" s="24" t="s">
        <v>93</v>
      </c>
    </row>
    <row r="17" spans="1:24" ht="15.75" customHeight="1">
      <c r="A17" s="9" t="s">
        <v>32</v>
      </c>
      <c r="B17" s="58" t="s">
        <v>19</v>
      </c>
      <c r="C17" s="48"/>
      <c r="D17" s="48"/>
      <c r="E17" s="48"/>
      <c r="F17" s="48"/>
      <c r="G17" s="48"/>
      <c r="H17" s="49"/>
      <c r="I17" s="53"/>
      <c r="J17" s="53"/>
      <c r="K17" s="53"/>
      <c r="L17" s="27">
        <f>VLOOKUP($G$3,'NILAI Genap'!$B$4:$AA$37,11,FALSE)</f>
        <v>77</v>
      </c>
      <c r="M17" s="59" t="str">
        <f t="shared" si="0"/>
        <v>Tujuh puluh tujuh</v>
      </c>
      <c r="N17" s="59"/>
      <c r="O17" s="59"/>
      <c r="P17" s="59"/>
      <c r="Q17" s="59"/>
      <c r="R17" s="59"/>
      <c r="S17" s="59" t="str">
        <f t="shared" si="1"/>
        <v>KKM terlampui</v>
      </c>
      <c r="T17" s="59"/>
      <c r="U17" s="59"/>
      <c r="W17" s="23">
        <v>59</v>
      </c>
      <c r="X17" s="24" t="s">
        <v>94</v>
      </c>
    </row>
    <row r="18" spans="1:24" ht="15.75" customHeight="1">
      <c r="A18" s="9" t="s">
        <v>33</v>
      </c>
      <c r="B18" s="58" t="s">
        <v>20</v>
      </c>
      <c r="C18" s="48"/>
      <c r="D18" s="48"/>
      <c r="E18" s="48"/>
      <c r="F18" s="48"/>
      <c r="G18" s="48"/>
      <c r="H18" s="49"/>
      <c r="I18" s="53"/>
      <c r="J18" s="53"/>
      <c r="K18" s="53"/>
      <c r="L18" s="27">
        <f>VLOOKUP($G$3,'NILAI Genap'!$B$4:$AA$37,12,FALSE)</f>
        <v>0</v>
      </c>
      <c r="M18" s="59" t="str">
        <f t="shared" si="0"/>
        <v/>
      </c>
      <c r="N18" s="59"/>
      <c r="O18" s="59"/>
      <c r="P18" s="59"/>
      <c r="Q18" s="59"/>
      <c r="R18" s="59"/>
      <c r="S18" s="59" t="str">
        <f t="shared" si="1"/>
        <v>KKM tercapai</v>
      </c>
      <c r="T18" s="59"/>
      <c r="U18" s="59"/>
      <c r="W18" s="23">
        <v>60</v>
      </c>
      <c r="X18" s="24" t="s">
        <v>95</v>
      </c>
    </row>
    <row r="19" spans="1:24" ht="15.75" customHeight="1">
      <c r="A19" s="9" t="s">
        <v>34</v>
      </c>
      <c r="B19" s="58" t="s">
        <v>21</v>
      </c>
      <c r="C19" s="48"/>
      <c r="D19" s="48"/>
      <c r="E19" s="48"/>
      <c r="F19" s="48"/>
      <c r="G19" s="48"/>
      <c r="H19" s="49"/>
      <c r="I19" s="53"/>
      <c r="J19" s="53"/>
      <c r="K19" s="53"/>
      <c r="L19" s="27">
        <f>VLOOKUP($G$3,'NILAI Genap'!$B$4:$AA$37,13,FALSE)</f>
        <v>0</v>
      </c>
      <c r="M19" s="59" t="str">
        <f t="shared" si="0"/>
        <v/>
      </c>
      <c r="N19" s="59"/>
      <c r="O19" s="59"/>
      <c r="P19" s="59"/>
      <c r="Q19" s="59"/>
      <c r="R19" s="59"/>
      <c r="S19" s="59" t="str">
        <f t="shared" si="1"/>
        <v>KKM tercapai</v>
      </c>
      <c r="T19" s="59"/>
      <c r="U19" s="59"/>
      <c r="W19" s="23">
        <v>61</v>
      </c>
      <c r="X19" s="24" t="s">
        <v>96</v>
      </c>
    </row>
    <row r="20" spans="1:24" ht="15.75" customHeight="1">
      <c r="A20" s="9" t="s">
        <v>35</v>
      </c>
      <c r="B20" s="58" t="s">
        <v>22</v>
      </c>
      <c r="C20" s="48"/>
      <c r="D20" s="48"/>
      <c r="E20" s="48"/>
      <c r="F20" s="48"/>
      <c r="G20" s="48"/>
      <c r="H20" s="49"/>
      <c r="I20" s="53"/>
      <c r="J20" s="53"/>
      <c r="K20" s="53"/>
      <c r="L20" s="27">
        <f>VLOOKUP($G$3,'NILAI Genap'!$B$4:$AA$37,14,FALSE)</f>
        <v>0</v>
      </c>
      <c r="M20" s="59" t="str">
        <f t="shared" si="0"/>
        <v/>
      </c>
      <c r="N20" s="59"/>
      <c r="O20" s="59"/>
      <c r="P20" s="59"/>
      <c r="Q20" s="59"/>
      <c r="R20" s="59"/>
      <c r="S20" s="59" t="str">
        <f t="shared" si="1"/>
        <v>KKM tercapai</v>
      </c>
      <c r="T20" s="59"/>
      <c r="U20" s="59"/>
      <c r="W20" s="23">
        <v>62</v>
      </c>
      <c r="X20" s="24" t="s">
        <v>97</v>
      </c>
    </row>
    <row r="21" spans="1:24" ht="15.75" customHeight="1">
      <c r="A21" s="9" t="s">
        <v>36</v>
      </c>
      <c r="B21" s="58" t="s">
        <v>23</v>
      </c>
      <c r="C21" s="48"/>
      <c r="D21" s="48"/>
      <c r="E21" s="48"/>
      <c r="F21" s="48"/>
      <c r="G21" s="48"/>
      <c r="H21" s="49"/>
      <c r="I21" s="53"/>
      <c r="J21" s="53"/>
      <c r="K21" s="53"/>
      <c r="L21" s="27">
        <f>VLOOKUP($G$3,'NILAI Genap'!$B$4:$AA$37,15,FALSE)</f>
        <v>0</v>
      </c>
      <c r="M21" s="59" t="str">
        <f t="shared" si="0"/>
        <v/>
      </c>
      <c r="N21" s="59"/>
      <c r="O21" s="59"/>
      <c r="P21" s="59"/>
      <c r="Q21" s="59"/>
      <c r="R21" s="59"/>
      <c r="S21" s="59" t="str">
        <f t="shared" si="1"/>
        <v>KKM tercapai</v>
      </c>
      <c r="T21" s="59"/>
      <c r="U21" s="59"/>
      <c r="W21" s="23">
        <v>63</v>
      </c>
      <c r="X21" s="24" t="s">
        <v>98</v>
      </c>
    </row>
    <row r="22" spans="1:24" ht="15.75" customHeight="1">
      <c r="A22" s="9" t="s">
        <v>37</v>
      </c>
      <c r="B22" s="58" t="s">
        <v>24</v>
      </c>
      <c r="C22" s="48"/>
      <c r="D22" s="48"/>
      <c r="E22" s="48"/>
      <c r="F22" s="48"/>
      <c r="G22" s="48"/>
      <c r="H22" s="49"/>
      <c r="I22" s="53"/>
      <c r="J22" s="53"/>
      <c r="K22" s="53"/>
      <c r="L22" s="27">
        <f>VLOOKUP($G$3,'NILAI Genap'!$B$4:$AA$37,16,FALSE)</f>
        <v>0</v>
      </c>
      <c r="M22" s="59" t="str">
        <f t="shared" si="0"/>
        <v/>
      </c>
      <c r="N22" s="59"/>
      <c r="O22" s="59"/>
      <c r="P22" s="59"/>
      <c r="Q22" s="59"/>
      <c r="R22" s="59"/>
      <c r="S22" s="59" t="str">
        <f t="shared" si="1"/>
        <v>KKM tercapai</v>
      </c>
      <c r="T22" s="59"/>
      <c r="U22" s="59"/>
      <c r="W22" s="23">
        <v>64</v>
      </c>
      <c r="X22" s="24" t="s">
        <v>99</v>
      </c>
    </row>
    <row r="23" spans="1:24" ht="15.75" customHeight="1">
      <c r="A23" s="9" t="s">
        <v>38</v>
      </c>
      <c r="B23" s="58" t="s">
        <v>25</v>
      </c>
      <c r="C23" s="48"/>
      <c r="D23" s="48"/>
      <c r="E23" s="48"/>
      <c r="F23" s="48"/>
      <c r="G23" s="48"/>
      <c r="H23" s="49"/>
      <c r="I23" s="53"/>
      <c r="J23" s="53"/>
      <c r="K23" s="53"/>
      <c r="L23" s="27"/>
      <c r="M23" s="59" t="str">
        <f t="shared" si="0"/>
        <v/>
      </c>
      <c r="N23" s="59"/>
      <c r="O23" s="59"/>
      <c r="P23" s="59"/>
      <c r="Q23" s="59"/>
      <c r="R23" s="59"/>
      <c r="S23" s="59"/>
      <c r="T23" s="59"/>
      <c r="U23" s="59"/>
      <c r="W23" s="23">
        <v>65</v>
      </c>
      <c r="X23" s="24" t="s">
        <v>100</v>
      </c>
    </row>
    <row r="24" spans="1:24" ht="15.75" customHeight="1">
      <c r="A24" s="9"/>
      <c r="B24" s="11" t="s">
        <v>6</v>
      </c>
      <c r="C24" s="48" t="s">
        <v>26</v>
      </c>
      <c r="D24" s="48"/>
      <c r="E24" s="48"/>
      <c r="F24" s="48"/>
      <c r="G24" s="48"/>
      <c r="H24" s="49"/>
      <c r="I24" s="53"/>
      <c r="J24" s="53"/>
      <c r="K24" s="53"/>
      <c r="L24" s="27"/>
      <c r="M24" s="59" t="str">
        <f t="shared" si="0"/>
        <v/>
      </c>
      <c r="N24" s="59"/>
      <c r="O24" s="59"/>
      <c r="P24" s="59"/>
      <c r="Q24" s="59"/>
      <c r="R24" s="59"/>
      <c r="S24" s="59"/>
      <c r="T24" s="59"/>
      <c r="U24" s="59"/>
      <c r="W24" s="23">
        <v>66</v>
      </c>
      <c r="X24" s="24" t="s">
        <v>101</v>
      </c>
    </row>
    <row r="25" spans="1:24" ht="15.75" customHeight="1">
      <c r="A25" s="9"/>
      <c r="B25" s="11" t="s">
        <v>8</v>
      </c>
      <c r="C25" s="48" t="s">
        <v>27</v>
      </c>
      <c r="D25" s="48"/>
      <c r="E25" s="48"/>
      <c r="F25" s="48"/>
      <c r="G25" s="48"/>
      <c r="H25" s="49"/>
      <c r="I25" s="53">
        <v>70</v>
      </c>
      <c r="J25" s="53"/>
      <c r="K25" s="53"/>
      <c r="L25" s="27">
        <f>VLOOKUP($G$3,'NILAI Genap'!$B$4:$AA$37,17,FALSE)</f>
        <v>0</v>
      </c>
      <c r="M25" s="59" t="str">
        <f t="shared" si="0"/>
        <v/>
      </c>
      <c r="N25" s="59"/>
      <c r="O25" s="59"/>
      <c r="P25" s="59"/>
      <c r="Q25" s="59"/>
      <c r="R25" s="59"/>
      <c r="S25" s="59" t="str">
        <f t="shared" ref="S25" si="2">IF(I25&lt;L25,"KKM terlampui",IF(I25=L25,"KKM tercapai","KKM tidak tercapai"))</f>
        <v>KKM tidak tercapai</v>
      </c>
      <c r="T25" s="59"/>
      <c r="U25" s="59"/>
      <c r="W25" s="23">
        <v>67</v>
      </c>
      <c r="X25" s="24" t="s">
        <v>102</v>
      </c>
    </row>
    <row r="26" spans="1:24" ht="15.75" customHeight="1">
      <c r="A26" s="26" t="s">
        <v>29</v>
      </c>
      <c r="B26" s="60" t="s">
        <v>28</v>
      </c>
      <c r="C26" s="61"/>
      <c r="D26" s="61"/>
      <c r="E26" s="61"/>
      <c r="F26" s="61"/>
      <c r="G26" s="61"/>
      <c r="H26" s="62"/>
      <c r="I26" s="53"/>
      <c r="J26" s="53"/>
      <c r="K26" s="53"/>
      <c r="L26" s="27"/>
      <c r="M26" s="59" t="str">
        <f t="shared" si="0"/>
        <v/>
      </c>
      <c r="N26" s="59"/>
      <c r="O26" s="59"/>
      <c r="P26" s="59"/>
      <c r="Q26" s="59"/>
      <c r="R26" s="59"/>
      <c r="S26" s="59"/>
      <c r="T26" s="59"/>
      <c r="U26" s="59"/>
      <c r="W26" s="23">
        <v>68</v>
      </c>
      <c r="X26" s="24" t="s">
        <v>103</v>
      </c>
    </row>
    <row r="27" spans="1:24" ht="15.75" customHeight="1">
      <c r="A27" s="9"/>
      <c r="B27" s="11" t="s">
        <v>6</v>
      </c>
      <c r="C27" s="51" t="str">
        <f>'NILAI Genap'!S3</f>
        <v>BTA</v>
      </c>
      <c r="D27" s="51"/>
      <c r="E27" s="51"/>
      <c r="F27" s="51"/>
      <c r="G27" s="51"/>
      <c r="H27" s="52"/>
      <c r="I27" s="53"/>
      <c r="J27" s="53"/>
      <c r="K27" s="53"/>
      <c r="L27" s="27">
        <f>VLOOKUP($G$3,'NILAI Genap'!$B$4:$AA$37,18,FALSE)</f>
        <v>0</v>
      </c>
      <c r="M27" s="59" t="str">
        <f t="shared" si="0"/>
        <v/>
      </c>
      <c r="N27" s="59"/>
      <c r="O27" s="59"/>
      <c r="P27" s="59"/>
      <c r="Q27" s="59"/>
      <c r="R27" s="59"/>
      <c r="S27" s="59" t="str">
        <f t="shared" ref="S27" si="3">IF(I27&lt;L27,"KKM terlampui",IF(I27=L27,"KKM tercapai","KKM tidak tercapai"))</f>
        <v>KKM tercapai</v>
      </c>
      <c r="T27" s="59"/>
      <c r="U27" s="59"/>
      <c r="W27" s="23">
        <v>69</v>
      </c>
      <c r="X27" s="24" t="s">
        <v>104</v>
      </c>
    </row>
    <row r="28" spans="1:24" ht="15.75" customHeight="1">
      <c r="A28" s="9"/>
      <c r="B28" s="11" t="s">
        <v>8</v>
      </c>
      <c r="C28" s="51"/>
      <c r="D28" s="51"/>
      <c r="E28" s="51"/>
      <c r="F28" s="51"/>
      <c r="G28" s="51"/>
      <c r="H28" s="52"/>
      <c r="I28" s="53"/>
      <c r="J28" s="53"/>
      <c r="K28" s="53"/>
      <c r="L28" s="27"/>
      <c r="M28" s="59" t="str">
        <f t="shared" si="0"/>
        <v/>
      </c>
      <c r="N28" s="59"/>
      <c r="O28" s="59"/>
      <c r="P28" s="59"/>
      <c r="Q28" s="59"/>
      <c r="R28" s="59"/>
      <c r="S28" s="59"/>
      <c r="T28" s="59"/>
      <c r="U28" s="59"/>
      <c r="W28" s="23">
        <v>70</v>
      </c>
      <c r="X28" s="24" t="s">
        <v>105</v>
      </c>
    </row>
    <row r="29" spans="1:24" ht="15.75" customHeight="1">
      <c r="A29" s="9"/>
      <c r="B29" s="11" t="s">
        <v>11</v>
      </c>
      <c r="C29" s="51"/>
      <c r="D29" s="51"/>
      <c r="E29" s="51"/>
      <c r="F29" s="51"/>
      <c r="G29" s="51"/>
      <c r="H29" s="52"/>
      <c r="I29" s="53"/>
      <c r="J29" s="53"/>
      <c r="K29" s="53"/>
      <c r="L29" s="27"/>
      <c r="M29" s="59" t="str">
        <f t="shared" si="0"/>
        <v/>
      </c>
      <c r="N29" s="59"/>
      <c r="O29" s="59"/>
      <c r="P29" s="59"/>
      <c r="Q29" s="59"/>
      <c r="R29" s="59"/>
      <c r="S29" s="59"/>
      <c r="T29" s="59"/>
      <c r="U29" s="59"/>
      <c r="W29" s="23">
        <v>71</v>
      </c>
      <c r="X29" s="24" t="s">
        <v>106</v>
      </c>
    </row>
    <row r="30" spans="1:24" ht="15.75" customHeight="1">
      <c r="A30" s="9"/>
      <c r="B30" s="11" t="s">
        <v>12</v>
      </c>
      <c r="C30" s="51"/>
      <c r="D30" s="51"/>
      <c r="E30" s="51"/>
      <c r="F30" s="51"/>
      <c r="G30" s="51"/>
      <c r="H30" s="52"/>
      <c r="I30" s="53"/>
      <c r="J30" s="53"/>
      <c r="K30" s="53"/>
      <c r="L30" s="27"/>
      <c r="M30" s="59" t="str">
        <f t="shared" si="0"/>
        <v/>
      </c>
      <c r="N30" s="59"/>
      <c r="O30" s="59"/>
      <c r="P30" s="59"/>
      <c r="Q30" s="59"/>
      <c r="R30" s="59"/>
      <c r="S30" s="59"/>
      <c r="T30" s="59"/>
      <c r="U30" s="59"/>
      <c r="W30" s="23">
        <v>72</v>
      </c>
      <c r="X30" s="24" t="s">
        <v>107</v>
      </c>
    </row>
    <row r="31" spans="1:24" ht="7.5" customHeight="1">
      <c r="W31" s="23">
        <v>73</v>
      </c>
      <c r="X31" s="24" t="s">
        <v>108</v>
      </c>
    </row>
    <row r="32" spans="1:24" ht="20.25" customHeight="1">
      <c r="A32" s="55" t="s">
        <v>30</v>
      </c>
      <c r="B32" s="56"/>
      <c r="C32" s="56"/>
      <c r="D32" s="56"/>
      <c r="E32" s="56"/>
      <c r="F32" s="56"/>
      <c r="G32" s="56"/>
      <c r="H32" s="57"/>
      <c r="I32" s="50" t="s">
        <v>43</v>
      </c>
      <c r="J32" s="50"/>
      <c r="K32" s="50"/>
      <c r="L32" s="50" t="s">
        <v>74</v>
      </c>
      <c r="M32" s="50"/>
      <c r="N32" s="50"/>
      <c r="O32" s="50"/>
      <c r="P32" s="50"/>
      <c r="Q32" s="50"/>
      <c r="R32" s="50"/>
      <c r="S32" s="50"/>
      <c r="T32" s="50"/>
      <c r="U32" s="50"/>
      <c r="W32" s="23">
        <v>74</v>
      </c>
      <c r="X32" s="24" t="s">
        <v>109</v>
      </c>
    </row>
    <row r="33" spans="1:24" ht="15.75" customHeight="1">
      <c r="A33" s="11" t="s">
        <v>3</v>
      </c>
      <c r="B33" s="51" t="str">
        <f>'NILAI Genap'!T3</f>
        <v>Pramuka</v>
      </c>
      <c r="C33" s="51"/>
      <c r="D33" s="51"/>
      <c r="E33" s="51"/>
      <c r="F33" s="51"/>
      <c r="G33" s="51"/>
      <c r="H33" s="52"/>
      <c r="I33" s="53" t="str">
        <f>VLOOKUP($G$3,'NILAI Genap'!$B$4:$AA$37,19,FALSE)</f>
        <v>-</v>
      </c>
      <c r="J33" s="53"/>
      <c r="K33" s="53"/>
      <c r="L33" s="54" t="str">
        <f>VLOOKUP($G$3,'NILAI Genap'!$B$4:$AA$37,26,FALSE)</f>
        <v>-</v>
      </c>
      <c r="M33" s="54"/>
      <c r="N33" s="54"/>
      <c r="O33" s="54"/>
      <c r="P33" s="54"/>
      <c r="Q33" s="54"/>
      <c r="R33" s="54"/>
      <c r="S33" s="54"/>
      <c r="T33" s="54"/>
      <c r="U33" s="54"/>
      <c r="W33" s="23">
        <v>75</v>
      </c>
      <c r="X33" s="24" t="s">
        <v>110</v>
      </c>
    </row>
    <row r="34" spans="1:24" ht="15.75" customHeight="1">
      <c r="A34" s="11" t="s">
        <v>14</v>
      </c>
      <c r="B34" s="51" t="str">
        <f>'NILAI Genap'!U3</f>
        <v>-</v>
      </c>
      <c r="C34" s="51"/>
      <c r="D34" s="51"/>
      <c r="E34" s="51"/>
      <c r="F34" s="51"/>
      <c r="G34" s="51"/>
      <c r="H34" s="52"/>
      <c r="I34" s="53" t="str">
        <f>VLOOKUP($G$3,'NILAI Genap'!$B$4:$AA$37,20,FALSE)</f>
        <v>-</v>
      </c>
      <c r="J34" s="53"/>
      <c r="K34" s="53"/>
      <c r="L34" s="54"/>
      <c r="M34" s="54"/>
      <c r="N34" s="54"/>
      <c r="O34" s="54"/>
      <c r="P34" s="54"/>
      <c r="Q34" s="54"/>
      <c r="R34" s="54"/>
      <c r="S34" s="54"/>
      <c r="T34" s="54"/>
      <c r="U34" s="54"/>
      <c r="W34" s="23">
        <v>76</v>
      </c>
      <c r="X34" s="24" t="s">
        <v>111</v>
      </c>
    </row>
    <row r="35" spans="1:24" ht="15.75" customHeight="1">
      <c r="A35" s="11" t="s">
        <v>15</v>
      </c>
      <c r="B35" s="51"/>
      <c r="C35" s="51"/>
      <c r="D35" s="51"/>
      <c r="E35" s="51"/>
      <c r="F35" s="51"/>
      <c r="G35" s="51"/>
      <c r="H35" s="52"/>
      <c r="I35" s="53"/>
      <c r="J35" s="53"/>
      <c r="K35" s="53"/>
      <c r="L35" s="54"/>
      <c r="M35" s="54"/>
      <c r="N35" s="54"/>
      <c r="O35" s="54"/>
      <c r="P35" s="54"/>
      <c r="Q35" s="54"/>
      <c r="R35" s="54"/>
      <c r="S35" s="54"/>
      <c r="T35" s="54"/>
      <c r="U35" s="54"/>
      <c r="W35" s="23">
        <v>77</v>
      </c>
      <c r="X35" s="24" t="s">
        <v>112</v>
      </c>
    </row>
    <row r="36" spans="1:24" ht="7.5" customHeight="1">
      <c r="W36" s="23">
        <v>78</v>
      </c>
      <c r="X36" s="24" t="s">
        <v>113</v>
      </c>
    </row>
    <row r="37" spans="1:24" ht="20.25" customHeight="1">
      <c r="A37" s="55" t="s">
        <v>39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7"/>
      <c r="N37" s="55" t="s">
        <v>47</v>
      </c>
      <c r="O37" s="56"/>
      <c r="P37" s="56"/>
      <c r="Q37" s="56"/>
      <c r="R37" s="56"/>
      <c r="S37" s="56"/>
      <c r="T37" s="56"/>
      <c r="U37" s="57"/>
      <c r="W37" s="23">
        <v>79</v>
      </c>
      <c r="X37" s="24" t="s">
        <v>114</v>
      </c>
    </row>
    <row r="38" spans="1:24" ht="15.75" customHeight="1">
      <c r="A38" s="58" t="s">
        <v>40</v>
      </c>
      <c r="B38" s="48"/>
      <c r="C38" s="48"/>
      <c r="D38" s="12" t="s">
        <v>42</v>
      </c>
      <c r="E38" s="51" t="str">
        <f>VLOOKUP($G$3,'NILAI Genap'!$B$4:$AA$37,21,FALSE)</f>
        <v>-</v>
      </c>
      <c r="F38" s="51"/>
      <c r="G38" s="51"/>
      <c r="H38" s="51"/>
      <c r="I38" s="51"/>
      <c r="J38" s="51"/>
      <c r="K38" s="51"/>
      <c r="L38" s="52"/>
      <c r="N38" s="11" t="s">
        <v>3</v>
      </c>
      <c r="O38" s="48" t="s">
        <v>48</v>
      </c>
      <c r="P38" s="48"/>
      <c r="Q38" s="48"/>
      <c r="R38" s="25" t="s">
        <v>42</v>
      </c>
      <c r="S38" s="19" t="str">
        <f>VLOOKUP($G$3,'NILAI Genap'!$B$4:$AA$37,23,FALSE)</f>
        <v>-</v>
      </c>
      <c r="T38" s="48" t="s">
        <v>75</v>
      </c>
      <c r="U38" s="49"/>
      <c r="W38" s="23">
        <v>80</v>
      </c>
      <c r="X38" s="24" t="s">
        <v>115</v>
      </c>
    </row>
    <row r="39" spans="1:24" ht="15.75" customHeight="1">
      <c r="A39" s="58" t="s">
        <v>41</v>
      </c>
      <c r="B39" s="48"/>
      <c r="C39" s="48"/>
      <c r="D39" s="12" t="s">
        <v>42</v>
      </c>
      <c r="E39" s="51" t="str">
        <f>VLOOKUP($G$3,'NILAI Genap'!$B$4:$AA$37,22,FALSE)</f>
        <v>-</v>
      </c>
      <c r="F39" s="51"/>
      <c r="G39" s="51"/>
      <c r="H39" s="51"/>
      <c r="I39" s="51"/>
      <c r="J39" s="51"/>
      <c r="K39" s="51"/>
      <c r="L39" s="52"/>
      <c r="N39" s="11" t="s">
        <v>14</v>
      </c>
      <c r="O39" s="48" t="s">
        <v>49</v>
      </c>
      <c r="P39" s="48"/>
      <c r="Q39" s="48"/>
      <c r="R39" s="25" t="s">
        <v>42</v>
      </c>
      <c r="S39" s="19" t="str">
        <f>VLOOKUP($G$3,'NILAI Genap'!$B$4:$AA$37,24,FALSE)</f>
        <v>-</v>
      </c>
      <c r="T39" s="48" t="s">
        <v>75</v>
      </c>
      <c r="U39" s="49"/>
      <c r="W39" s="23">
        <v>81</v>
      </c>
      <c r="X39" s="24" t="s">
        <v>116</v>
      </c>
    </row>
    <row r="40" spans="1:24" ht="15.75" customHeight="1">
      <c r="A40" s="75"/>
      <c r="B40" s="51"/>
      <c r="C40" s="51"/>
      <c r="D40" s="28"/>
      <c r="E40" s="51"/>
      <c r="F40" s="51"/>
      <c r="G40" s="51"/>
      <c r="H40" s="51"/>
      <c r="I40" s="51"/>
      <c r="J40" s="51"/>
      <c r="K40" s="51"/>
      <c r="L40" s="52"/>
      <c r="N40" s="11" t="s">
        <v>15</v>
      </c>
      <c r="O40" s="48" t="s">
        <v>50</v>
      </c>
      <c r="P40" s="48"/>
      <c r="Q40" s="48"/>
      <c r="R40" s="25" t="s">
        <v>42</v>
      </c>
      <c r="S40" s="19" t="str">
        <f>VLOOKUP($G$3,'NILAI Genap'!$B$4:$AA$37,25,FALSE)</f>
        <v>-</v>
      </c>
      <c r="T40" s="48" t="s">
        <v>75</v>
      </c>
      <c r="U40" s="49"/>
      <c r="W40" s="23">
        <v>82</v>
      </c>
      <c r="X40" s="24" t="s">
        <v>117</v>
      </c>
    </row>
    <row r="41" spans="1:24" ht="7.5" customHeight="1">
      <c r="W41" s="23">
        <v>83</v>
      </c>
      <c r="X41" s="24" t="s">
        <v>118</v>
      </c>
    </row>
    <row r="42" spans="1:24" ht="13.5" customHeight="1">
      <c r="Q42" s="3" t="s">
        <v>51</v>
      </c>
      <c r="R42" s="4"/>
      <c r="S42" s="4"/>
      <c r="T42" s="4"/>
      <c r="U42" s="5"/>
      <c r="W42" s="23">
        <v>84</v>
      </c>
      <c r="X42" s="24" t="s">
        <v>119</v>
      </c>
    </row>
    <row r="43" spans="1:24" ht="13.5" customHeight="1">
      <c r="B43" s="80"/>
      <c r="C43" s="80"/>
      <c r="D43" s="80"/>
      <c r="E43" s="80"/>
      <c r="F43" s="80"/>
      <c r="G43" s="80"/>
      <c r="Q43" s="6" t="s">
        <v>52</v>
      </c>
      <c r="R43" s="21"/>
      <c r="S43" s="21"/>
      <c r="T43" s="21"/>
      <c r="U43" s="8"/>
      <c r="W43" s="23">
        <v>85</v>
      </c>
      <c r="X43" s="24" t="s">
        <v>120</v>
      </c>
    </row>
    <row r="44" spans="1:24" ht="13.5" customHeight="1">
      <c r="B44" s="80" t="s">
        <v>57</v>
      </c>
      <c r="C44" s="80"/>
      <c r="D44" s="80"/>
      <c r="E44" s="80"/>
      <c r="F44" s="80"/>
      <c r="G44" s="80"/>
      <c r="H44" s="74"/>
      <c r="I44" s="74"/>
      <c r="J44" s="74"/>
      <c r="K44" s="74"/>
      <c r="L44" s="74"/>
      <c r="M44" s="74"/>
      <c r="N44" s="74"/>
      <c r="O44" s="74"/>
      <c r="Q44" s="6" t="s">
        <v>53</v>
      </c>
      <c r="R44" s="21"/>
      <c r="S44" s="21"/>
      <c r="T44" s="21"/>
      <c r="U44" s="8"/>
      <c r="W44" s="23">
        <v>86</v>
      </c>
      <c r="X44" s="24" t="s">
        <v>121</v>
      </c>
    </row>
    <row r="45" spans="1:24" ht="13.5" customHeight="1">
      <c r="B45" s="80" t="s">
        <v>58</v>
      </c>
      <c r="C45" s="80"/>
      <c r="D45" s="80"/>
      <c r="E45" s="80"/>
      <c r="F45" s="80"/>
      <c r="G45" s="80"/>
      <c r="H45" s="74" t="s">
        <v>59</v>
      </c>
      <c r="I45" s="74"/>
      <c r="J45" s="74"/>
      <c r="K45" s="74"/>
      <c r="L45" s="74"/>
      <c r="M45" s="74"/>
      <c r="N45" s="74"/>
      <c r="O45" s="74"/>
      <c r="Q45" s="17" t="s">
        <v>54</v>
      </c>
      <c r="R45" s="22"/>
      <c r="S45" s="22"/>
      <c r="T45" s="22"/>
      <c r="U45" s="18"/>
      <c r="W45" s="23">
        <v>87</v>
      </c>
      <c r="X45" s="24" t="s">
        <v>122</v>
      </c>
    </row>
    <row r="46" spans="1:24" ht="4.5" customHeight="1">
      <c r="B46" s="80"/>
      <c r="C46" s="80"/>
      <c r="D46" s="80"/>
      <c r="E46" s="80"/>
      <c r="F46" s="80"/>
      <c r="G46" s="80"/>
      <c r="H46" s="74"/>
      <c r="I46" s="74"/>
      <c r="J46" s="74"/>
      <c r="K46" s="74"/>
      <c r="L46" s="74"/>
      <c r="M46" s="74"/>
      <c r="N46" s="74"/>
      <c r="O46" s="74"/>
      <c r="Q46" s="6"/>
      <c r="R46" s="21"/>
      <c r="S46" s="21"/>
      <c r="T46" s="21"/>
      <c r="U46" s="8"/>
      <c r="W46" s="23">
        <v>88</v>
      </c>
      <c r="X46" s="24" t="s">
        <v>123</v>
      </c>
    </row>
    <row r="47" spans="1:24">
      <c r="B47" s="80"/>
      <c r="C47" s="80"/>
      <c r="D47" s="80"/>
      <c r="E47" s="80"/>
      <c r="F47" s="80"/>
      <c r="G47" s="80"/>
      <c r="H47" s="74"/>
      <c r="I47" s="74"/>
      <c r="J47" s="74"/>
      <c r="K47" s="74"/>
      <c r="L47" s="74"/>
      <c r="M47" s="74"/>
      <c r="N47" s="74"/>
      <c r="O47" s="74"/>
      <c r="Q47" s="83" t="s">
        <v>60</v>
      </c>
      <c r="R47" s="82"/>
      <c r="S47" s="82"/>
      <c r="T47" s="82"/>
      <c r="U47" s="84"/>
      <c r="W47" s="23">
        <v>89</v>
      </c>
      <c r="X47" s="24" t="s">
        <v>124</v>
      </c>
    </row>
    <row r="48" spans="1:24">
      <c r="B48" s="80"/>
      <c r="C48" s="80"/>
      <c r="D48" s="80"/>
      <c r="E48" s="80"/>
      <c r="F48" s="80"/>
      <c r="G48" s="80"/>
      <c r="H48" s="74"/>
      <c r="I48" s="74"/>
      <c r="J48" s="74"/>
      <c r="K48" s="74"/>
      <c r="L48" s="74"/>
      <c r="M48" s="74"/>
      <c r="N48" s="74"/>
      <c r="O48" s="74"/>
      <c r="Q48" s="85" t="s">
        <v>55</v>
      </c>
      <c r="R48" s="74"/>
      <c r="S48" s="74"/>
      <c r="T48" s="74"/>
      <c r="U48" s="86"/>
      <c r="W48" s="23">
        <v>90</v>
      </c>
      <c r="X48" s="24" t="s">
        <v>125</v>
      </c>
    </row>
    <row r="49" spans="2:29">
      <c r="B49" s="80"/>
      <c r="C49" s="80"/>
      <c r="D49" s="80"/>
      <c r="E49" s="80"/>
      <c r="F49" s="80"/>
      <c r="G49" s="80"/>
      <c r="H49" s="74"/>
      <c r="I49" s="74"/>
      <c r="J49" s="74"/>
      <c r="K49" s="74"/>
      <c r="L49" s="74"/>
      <c r="M49" s="74"/>
      <c r="N49" s="74"/>
      <c r="O49" s="74"/>
      <c r="Q49" s="6"/>
      <c r="R49" s="21"/>
      <c r="S49" s="21"/>
      <c r="T49" s="21"/>
      <c r="U49" s="8"/>
      <c r="W49" s="23">
        <v>91</v>
      </c>
      <c r="X49" s="24" t="s">
        <v>126</v>
      </c>
    </row>
    <row r="50" spans="2:29">
      <c r="B50" s="80"/>
      <c r="C50" s="80"/>
      <c r="D50" s="80"/>
      <c r="E50" s="80"/>
      <c r="F50" s="80"/>
      <c r="G50" s="80"/>
      <c r="H50" s="74"/>
      <c r="I50" s="74"/>
      <c r="J50" s="74"/>
      <c r="K50" s="74"/>
      <c r="L50" s="74"/>
      <c r="M50" s="74"/>
      <c r="N50" s="74"/>
      <c r="O50" s="74"/>
      <c r="Q50" s="6"/>
      <c r="R50" s="21"/>
      <c r="S50" s="21"/>
      <c r="T50" s="21"/>
      <c r="U50" s="8"/>
      <c r="W50" s="23">
        <v>92</v>
      </c>
      <c r="X50" s="24" t="s">
        <v>127</v>
      </c>
    </row>
    <row r="51" spans="2:29">
      <c r="B51" s="80"/>
      <c r="C51" s="80"/>
      <c r="D51" s="80"/>
      <c r="E51" s="80"/>
      <c r="F51" s="80"/>
      <c r="G51" s="80"/>
      <c r="H51" s="74"/>
      <c r="I51" s="74"/>
      <c r="J51" s="74"/>
      <c r="K51" s="74"/>
      <c r="L51" s="74"/>
      <c r="M51" s="74"/>
      <c r="N51" s="74"/>
      <c r="O51" s="74"/>
      <c r="Q51" s="6"/>
      <c r="R51" s="21"/>
      <c r="S51" s="21"/>
      <c r="T51" s="21"/>
      <c r="U51" s="8"/>
      <c r="W51" s="23">
        <v>93</v>
      </c>
      <c r="X51" s="24" t="s">
        <v>128</v>
      </c>
    </row>
    <row r="52" spans="2:29" ht="12" customHeight="1">
      <c r="B52" s="80"/>
      <c r="C52" s="80"/>
      <c r="D52" s="80"/>
      <c r="E52" s="80"/>
      <c r="F52" s="80"/>
      <c r="G52" s="80"/>
      <c r="H52" s="74"/>
      <c r="I52" s="74"/>
      <c r="J52" s="74"/>
      <c r="K52" s="74"/>
      <c r="L52" s="74"/>
      <c r="M52" s="74"/>
      <c r="N52" s="74"/>
      <c r="O52" s="74"/>
      <c r="Q52" s="6"/>
      <c r="R52" s="21"/>
      <c r="S52" s="21"/>
      <c r="T52" s="21"/>
      <c r="U52" s="8"/>
      <c r="W52" s="23">
        <v>94</v>
      </c>
      <c r="X52" s="24" t="s">
        <v>129</v>
      </c>
    </row>
    <row r="53" spans="2:29">
      <c r="B53" s="81" t="s">
        <v>76</v>
      </c>
      <c r="C53" s="81"/>
      <c r="D53" s="81"/>
      <c r="E53" s="81"/>
      <c r="F53" s="81"/>
      <c r="G53" s="81"/>
      <c r="H53" s="79" t="s">
        <v>389</v>
      </c>
      <c r="I53" s="79"/>
      <c r="J53" s="79"/>
      <c r="K53" s="79"/>
      <c r="L53" s="79"/>
      <c r="M53" s="79"/>
      <c r="N53" s="79"/>
      <c r="O53" s="79"/>
      <c r="Q53" s="90" t="s">
        <v>56</v>
      </c>
      <c r="R53" s="76"/>
      <c r="S53" s="76"/>
      <c r="T53" s="76"/>
      <c r="U53" s="91"/>
      <c r="W53" s="23">
        <v>95</v>
      </c>
      <c r="X53" s="24" t="s">
        <v>130</v>
      </c>
    </row>
    <row r="54" spans="2:29">
      <c r="B54" s="80"/>
      <c r="C54" s="80"/>
      <c r="D54" s="80"/>
      <c r="E54" s="80"/>
      <c r="F54" s="80"/>
      <c r="G54" s="80"/>
      <c r="H54" s="78" t="s">
        <v>70</v>
      </c>
      <c r="I54" s="78"/>
      <c r="J54" s="78"/>
      <c r="K54" s="78"/>
      <c r="L54" s="78"/>
      <c r="M54" s="78"/>
      <c r="N54" s="78"/>
      <c r="O54" s="78"/>
      <c r="Q54" s="87" t="s">
        <v>71</v>
      </c>
      <c r="R54" s="88"/>
      <c r="S54" s="88"/>
      <c r="T54" s="88"/>
      <c r="U54" s="89"/>
      <c r="W54" s="23">
        <v>96</v>
      </c>
      <c r="X54" s="24" t="s">
        <v>131</v>
      </c>
    </row>
    <row r="55" spans="2:29">
      <c r="Y55" s="77"/>
      <c r="Z55" s="77"/>
      <c r="AA55" s="77"/>
      <c r="AB55" s="77"/>
      <c r="AC55" s="77"/>
    </row>
  </sheetData>
  <mergeCells count="169">
    <mergeCell ref="H47:O47"/>
    <mergeCell ref="B53:G53"/>
    <mergeCell ref="H53:O53"/>
    <mergeCell ref="Q53:U53"/>
    <mergeCell ref="B54:G54"/>
    <mergeCell ref="H54:O54"/>
    <mergeCell ref="B50:G50"/>
    <mergeCell ref="H50:O50"/>
    <mergeCell ref="B51:G51"/>
    <mergeCell ref="H51:O51"/>
    <mergeCell ref="B52:G52"/>
    <mergeCell ref="H52:O52"/>
    <mergeCell ref="Y55:AC55"/>
    <mergeCell ref="A39:C39"/>
    <mergeCell ref="E39:L39"/>
    <mergeCell ref="O39:Q39"/>
    <mergeCell ref="T39:U39"/>
    <mergeCell ref="A40:C40"/>
    <mergeCell ref="E40:L40"/>
    <mergeCell ref="O40:Q40"/>
    <mergeCell ref="T40:U40"/>
    <mergeCell ref="Q47:U47"/>
    <mergeCell ref="B48:G48"/>
    <mergeCell ref="H48:O48"/>
    <mergeCell ref="Q48:U48"/>
    <mergeCell ref="B49:G49"/>
    <mergeCell ref="H49:O49"/>
    <mergeCell ref="Q54:U54"/>
    <mergeCell ref="B43:G43"/>
    <mergeCell ref="B44:G44"/>
    <mergeCell ref="H44:O44"/>
    <mergeCell ref="B45:G45"/>
    <mergeCell ref="H45:O45"/>
    <mergeCell ref="B46:G46"/>
    <mergeCell ref="H46:O46"/>
    <mergeCell ref="B47:G47"/>
    <mergeCell ref="B35:H35"/>
    <mergeCell ref="I35:K35"/>
    <mergeCell ref="L35:U35"/>
    <mergeCell ref="A37:L37"/>
    <mergeCell ref="N37:U37"/>
    <mergeCell ref="A38:C38"/>
    <mergeCell ref="E38:L38"/>
    <mergeCell ref="O38:Q38"/>
    <mergeCell ref="T38:U38"/>
    <mergeCell ref="B33:H33"/>
    <mergeCell ref="I33:K33"/>
    <mergeCell ref="L33:U33"/>
    <mergeCell ref="B34:H34"/>
    <mergeCell ref="I34:K34"/>
    <mergeCell ref="L34:U34"/>
    <mergeCell ref="C30:H30"/>
    <mergeCell ref="I30:K30"/>
    <mergeCell ref="M30:R30"/>
    <mergeCell ref="S30:U30"/>
    <mergeCell ref="A32:H32"/>
    <mergeCell ref="I32:K32"/>
    <mergeCell ref="L32:U32"/>
    <mergeCell ref="C28:H28"/>
    <mergeCell ref="I28:K28"/>
    <mergeCell ref="M28:R28"/>
    <mergeCell ref="S28:U28"/>
    <mergeCell ref="C29:H29"/>
    <mergeCell ref="I29:K29"/>
    <mergeCell ref="M29:R29"/>
    <mergeCell ref="S29:U29"/>
    <mergeCell ref="B26:H26"/>
    <mergeCell ref="I26:K26"/>
    <mergeCell ref="M26:R26"/>
    <mergeCell ref="S26:U26"/>
    <mergeCell ref="C27:H27"/>
    <mergeCell ref="I27:K27"/>
    <mergeCell ref="M27:R27"/>
    <mergeCell ref="S27:U27"/>
    <mergeCell ref="C24:H24"/>
    <mergeCell ref="I24:K24"/>
    <mergeCell ref="M24:R24"/>
    <mergeCell ref="S24:U24"/>
    <mergeCell ref="C25:H25"/>
    <mergeCell ref="I25:K25"/>
    <mergeCell ref="M25:R25"/>
    <mergeCell ref="S25:U25"/>
    <mergeCell ref="B22:H22"/>
    <mergeCell ref="I22:K22"/>
    <mergeCell ref="M22:R22"/>
    <mergeCell ref="S22:U22"/>
    <mergeCell ref="B23:H23"/>
    <mergeCell ref="I23:K23"/>
    <mergeCell ref="M23:R23"/>
    <mergeCell ref="S23:U23"/>
    <mergeCell ref="B20:H20"/>
    <mergeCell ref="I20:K20"/>
    <mergeCell ref="M20:R20"/>
    <mergeCell ref="S20:U20"/>
    <mergeCell ref="B21:H21"/>
    <mergeCell ref="I21:K21"/>
    <mergeCell ref="M21:R21"/>
    <mergeCell ref="S21:U21"/>
    <mergeCell ref="B18:H18"/>
    <mergeCell ref="I18:K18"/>
    <mergeCell ref="M18:R18"/>
    <mergeCell ref="S18:U18"/>
    <mergeCell ref="B19:H19"/>
    <mergeCell ref="I19:K19"/>
    <mergeCell ref="M19:R19"/>
    <mergeCell ref="S19:U19"/>
    <mergeCell ref="B16:H16"/>
    <mergeCell ref="I16:K16"/>
    <mergeCell ref="M16:R16"/>
    <mergeCell ref="S16:U16"/>
    <mergeCell ref="B17:H17"/>
    <mergeCell ref="I17:K17"/>
    <mergeCell ref="M17:R17"/>
    <mergeCell ref="S17:U17"/>
    <mergeCell ref="B14:H14"/>
    <mergeCell ref="I14:K14"/>
    <mergeCell ref="M14:R14"/>
    <mergeCell ref="S14:U14"/>
    <mergeCell ref="B15:H15"/>
    <mergeCell ref="I15:K15"/>
    <mergeCell ref="M15:R15"/>
    <mergeCell ref="S15:U15"/>
    <mergeCell ref="C12:H12"/>
    <mergeCell ref="I12:K12"/>
    <mergeCell ref="M12:R12"/>
    <mergeCell ref="S12:U12"/>
    <mergeCell ref="C13:H13"/>
    <mergeCell ref="I13:K13"/>
    <mergeCell ref="M13:R13"/>
    <mergeCell ref="S13:U13"/>
    <mergeCell ref="C10:H10"/>
    <mergeCell ref="I10:K10"/>
    <mergeCell ref="M10:R10"/>
    <mergeCell ref="S10:U10"/>
    <mergeCell ref="C11:H11"/>
    <mergeCell ref="I11:K11"/>
    <mergeCell ref="M11:R11"/>
    <mergeCell ref="S11:U11"/>
    <mergeCell ref="B8:H8"/>
    <mergeCell ref="I8:K8"/>
    <mergeCell ref="M8:R8"/>
    <mergeCell ref="S8:U8"/>
    <mergeCell ref="B9:H9"/>
    <mergeCell ref="I9:K9"/>
    <mergeCell ref="M9:R9"/>
    <mergeCell ref="S9:U9"/>
    <mergeCell ref="A6:A7"/>
    <mergeCell ref="B6:H7"/>
    <mergeCell ref="I6:K7"/>
    <mergeCell ref="L6:R6"/>
    <mergeCell ref="S6:U6"/>
    <mergeCell ref="M7:R7"/>
    <mergeCell ref="S7:U7"/>
    <mergeCell ref="A3:E3"/>
    <mergeCell ref="G3:L3"/>
    <mergeCell ref="O3:Q3"/>
    <mergeCell ref="S3:U3"/>
    <mergeCell ref="A4:E4"/>
    <mergeCell ref="G4:L4"/>
    <mergeCell ref="O4:Q4"/>
    <mergeCell ref="S4:U4"/>
    <mergeCell ref="A1:E1"/>
    <mergeCell ref="G1:L1"/>
    <mergeCell ref="O1:Q1"/>
    <mergeCell ref="S1:U1"/>
    <mergeCell ref="A2:E2"/>
    <mergeCell ref="G2:L2"/>
    <mergeCell ref="O2:Q2"/>
    <mergeCell ref="S2:U2"/>
  </mergeCells>
  <dataValidations count="1">
    <dataValidation type="list" allowBlank="1" showInputMessage="1" showErrorMessage="1" sqref="G3:L3">
      <formula1>NAMA2</formula1>
    </dataValidation>
  </dataValidations>
  <pageMargins left="0.39370078740157483" right="0.39370078740157483" top="0.70866141732283472" bottom="0.78740157480314965" header="0" footer="0"/>
  <pageSetup paperSize="256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38"/>
  <sheetViews>
    <sheetView workbookViewId="0">
      <selection activeCell="A4" sqref="A4:AC22"/>
    </sheetView>
  </sheetViews>
  <sheetFormatPr defaultRowHeight="15"/>
  <cols>
    <col min="1" max="1" width="3.85546875" customWidth="1"/>
    <col min="2" max="2" width="24" customWidth="1"/>
    <col min="3" max="3" width="5.28515625" customWidth="1"/>
    <col min="4" max="4" width="6.7109375" customWidth="1"/>
    <col min="5" max="19" width="6.28515625" customWidth="1"/>
    <col min="24" max="26" width="4.28515625" customWidth="1"/>
    <col min="27" max="27" width="9.85546875" customWidth="1"/>
  </cols>
  <sheetData>
    <row r="1" spans="1:29">
      <c r="A1" s="41" t="s">
        <v>234</v>
      </c>
    </row>
    <row r="2" spans="1:29">
      <c r="A2" s="92" t="s">
        <v>136</v>
      </c>
      <c r="B2" s="92" t="s">
        <v>154</v>
      </c>
      <c r="C2" s="92" t="s">
        <v>137</v>
      </c>
      <c r="D2" s="92" t="s">
        <v>138</v>
      </c>
      <c r="E2" s="94" t="s">
        <v>139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30" t="s">
        <v>148</v>
      </c>
      <c r="T2" s="94" t="s">
        <v>149</v>
      </c>
      <c r="U2" s="94"/>
      <c r="V2" s="94" t="s">
        <v>161</v>
      </c>
      <c r="W2" s="94"/>
      <c r="X2" s="94" t="s">
        <v>47</v>
      </c>
      <c r="Y2" s="94"/>
      <c r="Z2" s="94"/>
      <c r="AA2" s="92" t="s">
        <v>74</v>
      </c>
      <c r="AB2" s="95" t="s">
        <v>162</v>
      </c>
      <c r="AC2" s="95" t="s">
        <v>163</v>
      </c>
    </row>
    <row r="3" spans="1:29">
      <c r="A3" s="93"/>
      <c r="B3" s="93"/>
      <c r="C3" s="93"/>
      <c r="D3" s="93"/>
      <c r="E3" s="31" t="s">
        <v>155</v>
      </c>
      <c r="F3" s="31" t="s">
        <v>156</v>
      </c>
      <c r="G3" s="31" t="s">
        <v>10</v>
      </c>
      <c r="H3" s="31" t="s">
        <v>140</v>
      </c>
      <c r="I3" s="31" t="s">
        <v>141</v>
      </c>
      <c r="J3" s="31" t="s">
        <v>142</v>
      </c>
      <c r="K3" s="31" t="s">
        <v>143</v>
      </c>
      <c r="L3" s="31" t="s">
        <v>157</v>
      </c>
      <c r="M3" s="31" t="s">
        <v>158</v>
      </c>
      <c r="N3" s="31" t="s">
        <v>144</v>
      </c>
      <c r="O3" s="31" t="s">
        <v>145</v>
      </c>
      <c r="P3" s="31" t="s">
        <v>159</v>
      </c>
      <c r="Q3" s="31" t="s">
        <v>160</v>
      </c>
      <c r="R3" s="31" t="s">
        <v>146</v>
      </c>
      <c r="S3" s="47" t="s">
        <v>147</v>
      </c>
      <c r="T3" s="46" t="s">
        <v>386</v>
      </c>
      <c r="U3" s="46" t="s">
        <v>366</v>
      </c>
      <c r="V3" s="31" t="s">
        <v>150</v>
      </c>
      <c r="W3" s="31" t="s">
        <v>41</v>
      </c>
      <c r="X3" s="31" t="s">
        <v>151</v>
      </c>
      <c r="Y3" s="31" t="s">
        <v>152</v>
      </c>
      <c r="Z3" s="31" t="s">
        <v>153</v>
      </c>
      <c r="AA3" s="93"/>
      <c r="AB3" s="96"/>
      <c r="AC3" s="96"/>
    </row>
    <row r="4" spans="1:29">
      <c r="A4" s="29">
        <v>1</v>
      </c>
      <c r="B4" s="33" t="s">
        <v>367</v>
      </c>
      <c r="C4" s="32" t="s">
        <v>231</v>
      </c>
      <c r="D4" s="29">
        <v>1511</v>
      </c>
      <c r="E4" s="33"/>
      <c r="F4" s="33"/>
      <c r="G4" s="33"/>
      <c r="H4" s="33"/>
      <c r="I4" s="33"/>
      <c r="J4" s="33"/>
      <c r="K4" s="33"/>
      <c r="L4" s="33">
        <v>77</v>
      </c>
      <c r="M4" s="33"/>
      <c r="N4" s="33"/>
      <c r="O4" s="33"/>
      <c r="P4" s="33"/>
      <c r="Q4" s="33"/>
      <c r="R4" s="33"/>
      <c r="S4" s="33"/>
      <c r="T4" s="33" t="s">
        <v>366</v>
      </c>
      <c r="U4" s="33" t="s">
        <v>366</v>
      </c>
      <c r="V4" s="33" t="s">
        <v>366</v>
      </c>
      <c r="W4" s="33" t="s">
        <v>366</v>
      </c>
      <c r="X4" s="33" t="s">
        <v>366</v>
      </c>
      <c r="Y4" s="33" t="s">
        <v>366</v>
      </c>
      <c r="Z4" s="33" t="s">
        <v>366</v>
      </c>
      <c r="AA4" s="33" t="s">
        <v>366</v>
      </c>
      <c r="AB4" s="40">
        <f>AVERAGE(E4:S4)</f>
        <v>77</v>
      </c>
      <c r="AC4" s="40">
        <f>RANK(AB4,$AB$4:$AB$22)</f>
        <v>12</v>
      </c>
    </row>
    <row r="5" spans="1:29">
      <c r="A5" s="29">
        <v>2</v>
      </c>
      <c r="B5" s="33" t="s">
        <v>368</v>
      </c>
      <c r="C5" s="32" t="s">
        <v>231</v>
      </c>
      <c r="D5" s="29">
        <v>1513</v>
      </c>
      <c r="E5" s="33"/>
      <c r="F5" s="33"/>
      <c r="G5" s="33"/>
      <c r="H5" s="33"/>
      <c r="I5" s="33"/>
      <c r="J5" s="33"/>
      <c r="K5" s="33"/>
      <c r="L5" s="33">
        <v>73</v>
      </c>
      <c r="M5" s="33"/>
      <c r="N5" s="33"/>
      <c r="O5" s="33"/>
      <c r="P5" s="33"/>
      <c r="Q5" s="33"/>
      <c r="R5" s="33"/>
      <c r="S5" s="33"/>
      <c r="T5" s="33" t="s">
        <v>366</v>
      </c>
      <c r="U5" s="33" t="s">
        <v>366</v>
      </c>
      <c r="V5" s="33" t="s">
        <v>366</v>
      </c>
      <c r="W5" s="33" t="s">
        <v>366</v>
      </c>
      <c r="X5" s="33" t="s">
        <v>366</v>
      </c>
      <c r="Y5" s="33" t="s">
        <v>366</v>
      </c>
      <c r="Z5" s="33" t="s">
        <v>366</v>
      </c>
      <c r="AA5" s="33" t="s">
        <v>366</v>
      </c>
      <c r="AB5" s="40">
        <f t="shared" ref="AB5:AB21" si="0">AVERAGE(E5:S5)</f>
        <v>73</v>
      </c>
      <c r="AC5" s="40">
        <f t="shared" ref="AC5:AC22" si="1">RANK(AB5,$AB$4:$AB$22)</f>
        <v>15</v>
      </c>
    </row>
    <row r="6" spans="1:29">
      <c r="A6" s="29">
        <v>3</v>
      </c>
      <c r="B6" s="33" t="s">
        <v>369</v>
      </c>
      <c r="C6" s="32" t="s">
        <v>231</v>
      </c>
      <c r="D6" s="29">
        <v>1514</v>
      </c>
      <c r="E6" s="33"/>
      <c r="F6" s="33"/>
      <c r="G6" s="33"/>
      <c r="H6" s="33"/>
      <c r="I6" s="33"/>
      <c r="J6" s="33"/>
      <c r="K6" s="33"/>
      <c r="L6" s="33">
        <v>81</v>
      </c>
      <c r="M6" s="33"/>
      <c r="N6" s="33"/>
      <c r="O6" s="33"/>
      <c r="P6" s="33"/>
      <c r="Q6" s="33"/>
      <c r="R6" s="33"/>
      <c r="S6" s="33"/>
      <c r="T6" s="33" t="s">
        <v>366</v>
      </c>
      <c r="U6" s="33" t="s">
        <v>366</v>
      </c>
      <c r="V6" s="33" t="s">
        <v>366</v>
      </c>
      <c r="W6" s="33" t="s">
        <v>366</v>
      </c>
      <c r="X6" s="33" t="s">
        <v>366</v>
      </c>
      <c r="Y6" s="33" t="s">
        <v>366</v>
      </c>
      <c r="Z6" s="33" t="s">
        <v>366</v>
      </c>
      <c r="AA6" s="33" t="s">
        <v>366</v>
      </c>
      <c r="AB6" s="40">
        <f t="shared" si="0"/>
        <v>81</v>
      </c>
      <c r="AC6" s="40">
        <f t="shared" si="1"/>
        <v>8</v>
      </c>
    </row>
    <row r="7" spans="1:29">
      <c r="A7" s="29">
        <v>4</v>
      </c>
      <c r="B7" s="33" t="s">
        <v>370</v>
      </c>
      <c r="C7" s="32" t="s">
        <v>231</v>
      </c>
      <c r="D7" s="29">
        <v>1515</v>
      </c>
      <c r="E7" s="33"/>
      <c r="F7" s="33"/>
      <c r="G7" s="33"/>
      <c r="H7" s="33"/>
      <c r="I7" s="33"/>
      <c r="J7" s="33"/>
      <c r="K7" s="33"/>
      <c r="L7" s="33">
        <v>84</v>
      </c>
      <c r="M7" s="33"/>
      <c r="N7" s="33"/>
      <c r="O7" s="33"/>
      <c r="P7" s="33"/>
      <c r="Q7" s="33"/>
      <c r="R7" s="33"/>
      <c r="S7" s="33"/>
      <c r="T7" s="33" t="s">
        <v>366</v>
      </c>
      <c r="U7" s="33" t="s">
        <v>366</v>
      </c>
      <c r="V7" s="33" t="s">
        <v>366</v>
      </c>
      <c r="W7" s="33" t="s">
        <v>366</v>
      </c>
      <c r="X7" s="33" t="s">
        <v>366</v>
      </c>
      <c r="Y7" s="33" t="s">
        <v>366</v>
      </c>
      <c r="Z7" s="33" t="s">
        <v>366</v>
      </c>
      <c r="AA7" s="33" t="s">
        <v>366</v>
      </c>
      <c r="AB7" s="40">
        <f t="shared" si="0"/>
        <v>84</v>
      </c>
      <c r="AC7" s="40">
        <f t="shared" si="1"/>
        <v>1</v>
      </c>
    </row>
    <row r="8" spans="1:29">
      <c r="A8" s="29">
        <v>5</v>
      </c>
      <c r="B8" s="33" t="s">
        <v>371</v>
      </c>
      <c r="C8" s="32" t="s">
        <v>231</v>
      </c>
      <c r="D8" s="29">
        <v>1517</v>
      </c>
      <c r="E8" s="33"/>
      <c r="F8" s="33"/>
      <c r="G8" s="33"/>
      <c r="H8" s="33"/>
      <c r="I8" s="33"/>
      <c r="J8" s="33"/>
      <c r="K8" s="33"/>
      <c r="L8" s="33">
        <v>82</v>
      </c>
      <c r="M8" s="33"/>
      <c r="N8" s="33"/>
      <c r="O8" s="33"/>
      <c r="P8" s="33"/>
      <c r="Q8" s="33"/>
      <c r="R8" s="33"/>
      <c r="S8" s="33"/>
      <c r="T8" s="33" t="s">
        <v>366</v>
      </c>
      <c r="U8" s="33" t="s">
        <v>366</v>
      </c>
      <c r="V8" s="33" t="s">
        <v>366</v>
      </c>
      <c r="W8" s="33" t="s">
        <v>366</v>
      </c>
      <c r="X8" s="33" t="s">
        <v>366</v>
      </c>
      <c r="Y8" s="33" t="s">
        <v>366</v>
      </c>
      <c r="Z8" s="33" t="s">
        <v>366</v>
      </c>
      <c r="AA8" s="33" t="s">
        <v>366</v>
      </c>
      <c r="AB8" s="40">
        <f t="shared" si="0"/>
        <v>82</v>
      </c>
      <c r="AC8" s="40">
        <f t="shared" si="1"/>
        <v>4</v>
      </c>
    </row>
    <row r="9" spans="1:29">
      <c r="A9" s="29">
        <v>6</v>
      </c>
      <c r="B9" s="33" t="s">
        <v>372</v>
      </c>
      <c r="C9" s="32" t="s">
        <v>231</v>
      </c>
      <c r="D9" s="29">
        <v>1519</v>
      </c>
      <c r="E9" s="33"/>
      <c r="F9" s="33"/>
      <c r="G9" s="33"/>
      <c r="H9" s="33"/>
      <c r="I9" s="33"/>
      <c r="J9" s="33"/>
      <c r="K9" s="33"/>
      <c r="L9" s="33">
        <v>82</v>
      </c>
      <c r="M9" s="33"/>
      <c r="N9" s="33"/>
      <c r="O9" s="33"/>
      <c r="P9" s="33"/>
      <c r="Q9" s="33"/>
      <c r="R9" s="33"/>
      <c r="S9" s="33"/>
      <c r="T9" s="33" t="s">
        <v>366</v>
      </c>
      <c r="U9" s="33" t="s">
        <v>366</v>
      </c>
      <c r="V9" s="33" t="s">
        <v>366</v>
      </c>
      <c r="W9" s="33" t="s">
        <v>366</v>
      </c>
      <c r="X9" s="33" t="s">
        <v>366</v>
      </c>
      <c r="Y9" s="33" t="s">
        <v>366</v>
      </c>
      <c r="Z9" s="33" t="s">
        <v>366</v>
      </c>
      <c r="AA9" s="33" t="s">
        <v>366</v>
      </c>
      <c r="AB9" s="40">
        <f t="shared" si="0"/>
        <v>82</v>
      </c>
      <c r="AC9" s="40">
        <f t="shared" si="1"/>
        <v>4</v>
      </c>
    </row>
    <row r="10" spans="1:29">
      <c r="A10" s="29">
        <v>7</v>
      </c>
      <c r="B10" s="33" t="s">
        <v>373</v>
      </c>
      <c r="C10" s="32" t="s">
        <v>231</v>
      </c>
      <c r="D10" s="29">
        <v>1546</v>
      </c>
      <c r="E10" s="33"/>
      <c r="F10" s="33"/>
      <c r="G10" s="33"/>
      <c r="H10" s="33"/>
      <c r="I10" s="33"/>
      <c r="J10" s="33"/>
      <c r="K10" s="33"/>
      <c r="L10" s="33">
        <v>80</v>
      </c>
      <c r="M10" s="33"/>
      <c r="N10" s="33"/>
      <c r="O10" s="33"/>
      <c r="P10" s="33"/>
      <c r="Q10" s="33"/>
      <c r="R10" s="33"/>
      <c r="S10" s="33"/>
      <c r="T10" s="33" t="s">
        <v>366</v>
      </c>
      <c r="U10" s="33" t="s">
        <v>366</v>
      </c>
      <c r="V10" s="33" t="s">
        <v>366</v>
      </c>
      <c r="W10" s="33" t="s">
        <v>366</v>
      </c>
      <c r="X10" s="33" t="s">
        <v>366</v>
      </c>
      <c r="Y10" s="33" t="s">
        <v>366</v>
      </c>
      <c r="Z10" s="33" t="s">
        <v>366</v>
      </c>
      <c r="AA10" s="33" t="s">
        <v>366</v>
      </c>
      <c r="AB10" s="40">
        <f t="shared" si="0"/>
        <v>80</v>
      </c>
      <c r="AC10" s="40">
        <f t="shared" si="1"/>
        <v>10</v>
      </c>
    </row>
    <row r="11" spans="1:29">
      <c r="A11" s="29">
        <v>8</v>
      </c>
      <c r="B11" s="33" t="s">
        <v>374</v>
      </c>
      <c r="C11" s="32" t="s">
        <v>231</v>
      </c>
      <c r="D11" s="29">
        <v>1521</v>
      </c>
      <c r="E11" s="33"/>
      <c r="F11" s="33"/>
      <c r="G11" s="33"/>
      <c r="H11" s="33"/>
      <c r="I11" s="33"/>
      <c r="J11" s="33"/>
      <c r="K11" s="33"/>
      <c r="L11" s="33">
        <v>71</v>
      </c>
      <c r="M11" s="33"/>
      <c r="N11" s="33"/>
      <c r="O11" s="33"/>
      <c r="P11" s="33"/>
      <c r="Q11" s="33"/>
      <c r="R11" s="33"/>
      <c r="S11" s="33"/>
      <c r="T11" s="33" t="s">
        <v>366</v>
      </c>
      <c r="U11" s="33" t="s">
        <v>366</v>
      </c>
      <c r="V11" s="33" t="s">
        <v>366</v>
      </c>
      <c r="W11" s="33" t="s">
        <v>366</v>
      </c>
      <c r="X11" s="33" t="s">
        <v>366</v>
      </c>
      <c r="Y11" s="33" t="s">
        <v>366</v>
      </c>
      <c r="Z11" s="33" t="s">
        <v>366</v>
      </c>
      <c r="AA11" s="33" t="s">
        <v>366</v>
      </c>
      <c r="AB11" s="40">
        <f t="shared" si="0"/>
        <v>71</v>
      </c>
      <c r="AC11" s="40">
        <f t="shared" si="1"/>
        <v>17</v>
      </c>
    </row>
    <row r="12" spans="1:29">
      <c r="A12" s="29">
        <v>9</v>
      </c>
      <c r="B12" s="33" t="s">
        <v>375</v>
      </c>
      <c r="C12" s="32" t="s">
        <v>231</v>
      </c>
      <c r="D12" s="29">
        <v>1522</v>
      </c>
      <c r="E12" s="33"/>
      <c r="F12" s="33"/>
      <c r="G12" s="33"/>
      <c r="H12" s="33"/>
      <c r="I12" s="33"/>
      <c r="J12" s="33"/>
      <c r="K12" s="33"/>
      <c r="L12" s="33">
        <v>76</v>
      </c>
      <c r="M12" s="33"/>
      <c r="N12" s="33"/>
      <c r="O12" s="33"/>
      <c r="P12" s="33"/>
      <c r="Q12" s="33"/>
      <c r="R12" s="33"/>
      <c r="S12" s="33"/>
      <c r="T12" s="33" t="s">
        <v>366</v>
      </c>
      <c r="U12" s="33" t="s">
        <v>366</v>
      </c>
      <c r="V12" s="33" t="s">
        <v>366</v>
      </c>
      <c r="W12" s="33" t="s">
        <v>366</v>
      </c>
      <c r="X12" s="33" t="s">
        <v>366</v>
      </c>
      <c r="Y12" s="33" t="s">
        <v>366</v>
      </c>
      <c r="Z12" s="33" t="s">
        <v>366</v>
      </c>
      <c r="AA12" s="33" t="s">
        <v>366</v>
      </c>
      <c r="AB12" s="40">
        <f t="shared" si="0"/>
        <v>76</v>
      </c>
      <c r="AC12" s="40">
        <f t="shared" si="1"/>
        <v>13</v>
      </c>
    </row>
    <row r="13" spans="1:29">
      <c r="A13" s="29">
        <v>10</v>
      </c>
      <c r="B13" s="33" t="s">
        <v>376</v>
      </c>
      <c r="C13" s="32" t="s">
        <v>231</v>
      </c>
      <c r="D13" s="29">
        <v>1523</v>
      </c>
      <c r="E13" s="33"/>
      <c r="F13" s="33"/>
      <c r="G13" s="33"/>
      <c r="H13" s="33"/>
      <c r="I13" s="33"/>
      <c r="J13" s="33"/>
      <c r="K13" s="33"/>
      <c r="L13" s="33">
        <v>81</v>
      </c>
      <c r="M13" s="33"/>
      <c r="N13" s="33"/>
      <c r="O13" s="33"/>
      <c r="P13" s="33"/>
      <c r="Q13" s="33"/>
      <c r="R13" s="33"/>
      <c r="S13" s="33"/>
      <c r="T13" s="33" t="s">
        <v>366</v>
      </c>
      <c r="U13" s="33" t="s">
        <v>366</v>
      </c>
      <c r="V13" s="33" t="s">
        <v>366</v>
      </c>
      <c r="W13" s="33" t="s">
        <v>366</v>
      </c>
      <c r="X13" s="33" t="s">
        <v>366</v>
      </c>
      <c r="Y13" s="33" t="s">
        <v>366</v>
      </c>
      <c r="Z13" s="33" t="s">
        <v>366</v>
      </c>
      <c r="AA13" s="33" t="s">
        <v>366</v>
      </c>
      <c r="AB13" s="40">
        <f t="shared" si="0"/>
        <v>81</v>
      </c>
      <c r="AC13" s="40">
        <f t="shared" si="1"/>
        <v>8</v>
      </c>
    </row>
    <row r="14" spans="1:29">
      <c r="A14" s="29">
        <v>11</v>
      </c>
      <c r="B14" s="33" t="s">
        <v>377</v>
      </c>
      <c r="C14" s="32" t="s">
        <v>231</v>
      </c>
      <c r="D14" s="29">
        <v>1526</v>
      </c>
      <c r="E14" s="33"/>
      <c r="F14" s="33"/>
      <c r="G14" s="33"/>
      <c r="H14" s="33"/>
      <c r="I14" s="33"/>
      <c r="J14" s="33"/>
      <c r="K14" s="33"/>
      <c r="L14" s="33">
        <v>74</v>
      </c>
      <c r="M14" s="33"/>
      <c r="N14" s="33"/>
      <c r="O14" s="33"/>
      <c r="P14" s="33"/>
      <c r="Q14" s="33"/>
      <c r="R14" s="33"/>
      <c r="S14" s="33"/>
      <c r="T14" s="33" t="s">
        <v>366</v>
      </c>
      <c r="U14" s="33" t="s">
        <v>366</v>
      </c>
      <c r="V14" s="33" t="s">
        <v>366</v>
      </c>
      <c r="W14" s="33" t="s">
        <v>366</v>
      </c>
      <c r="X14" s="33" t="s">
        <v>366</v>
      </c>
      <c r="Y14" s="33" t="s">
        <v>366</v>
      </c>
      <c r="Z14" s="33" t="s">
        <v>366</v>
      </c>
      <c r="AA14" s="33" t="s">
        <v>366</v>
      </c>
      <c r="AB14" s="40">
        <f t="shared" si="0"/>
        <v>74</v>
      </c>
      <c r="AC14" s="40">
        <f t="shared" si="1"/>
        <v>14</v>
      </c>
    </row>
    <row r="15" spans="1:29">
      <c r="A15" s="29">
        <v>12</v>
      </c>
      <c r="B15" s="33" t="s">
        <v>378</v>
      </c>
      <c r="C15" s="32" t="s">
        <v>231</v>
      </c>
      <c r="D15" s="29">
        <v>1529</v>
      </c>
      <c r="E15" s="33"/>
      <c r="F15" s="33"/>
      <c r="G15" s="33"/>
      <c r="H15" s="33"/>
      <c r="I15" s="33"/>
      <c r="J15" s="33"/>
      <c r="K15" s="33"/>
      <c r="L15" s="33">
        <v>70</v>
      </c>
      <c r="M15" s="33"/>
      <c r="N15" s="33"/>
      <c r="O15" s="33"/>
      <c r="P15" s="33"/>
      <c r="Q15" s="33"/>
      <c r="R15" s="33"/>
      <c r="S15" s="33"/>
      <c r="T15" s="33" t="s">
        <v>366</v>
      </c>
      <c r="U15" s="33" t="s">
        <v>366</v>
      </c>
      <c r="V15" s="33" t="s">
        <v>366</v>
      </c>
      <c r="W15" s="33" t="s">
        <v>366</v>
      </c>
      <c r="X15" s="33" t="s">
        <v>366</v>
      </c>
      <c r="Y15" s="33" t="s">
        <v>366</v>
      </c>
      <c r="Z15" s="33" t="s">
        <v>366</v>
      </c>
      <c r="AA15" s="33" t="s">
        <v>366</v>
      </c>
      <c r="AB15" s="40">
        <f t="shared" si="0"/>
        <v>70</v>
      </c>
      <c r="AC15" s="40">
        <f t="shared" si="1"/>
        <v>19</v>
      </c>
    </row>
    <row r="16" spans="1:29">
      <c r="A16" s="29">
        <v>13</v>
      </c>
      <c r="B16" s="33" t="s">
        <v>379</v>
      </c>
      <c r="C16" s="32" t="s">
        <v>231</v>
      </c>
      <c r="D16" s="29">
        <v>1530</v>
      </c>
      <c r="E16" s="33"/>
      <c r="F16" s="33"/>
      <c r="G16" s="33"/>
      <c r="H16" s="33"/>
      <c r="I16" s="33"/>
      <c r="J16" s="33"/>
      <c r="K16" s="33"/>
      <c r="L16" s="33">
        <v>73</v>
      </c>
      <c r="M16" s="33"/>
      <c r="N16" s="33"/>
      <c r="O16" s="33"/>
      <c r="P16" s="33"/>
      <c r="Q16" s="33"/>
      <c r="R16" s="33"/>
      <c r="S16" s="33"/>
      <c r="T16" s="33" t="s">
        <v>366</v>
      </c>
      <c r="U16" s="33" t="s">
        <v>366</v>
      </c>
      <c r="V16" s="33" t="s">
        <v>366</v>
      </c>
      <c r="W16" s="33" t="s">
        <v>366</v>
      </c>
      <c r="X16" s="33" t="s">
        <v>366</v>
      </c>
      <c r="Y16" s="33" t="s">
        <v>366</v>
      </c>
      <c r="Z16" s="33" t="s">
        <v>366</v>
      </c>
      <c r="AA16" s="33" t="s">
        <v>366</v>
      </c>
      <c r="AB16" s="40">
        <f t="shared" si="0"/>
        <v>73</v>
      </c>
      <c r="AC16" s="40">
        <f t="shared" si="1"/>
        <v>15</v>
      </c>
    </row>
    <row r="17" spans="1:29">
      <c r="A17" s="29">
        <v>14</v>
      </c>
      <c r="B17" s="33" t="s">
        <v>380</v>
      </c>
      <c r="C17" s="32" t="s">
        <v>231</v>
      </c>
      <c r="D17" s="29">
        <v>1531</v>
      </c>
      <c r="E17" s="33"/>
      <c r="F17" s="33"/>
      <c r="G17" s="33"/>
      <c r="H17" s="33"/>
      <c r="I17" s="33"/>
      <c r="J17" s="33"/>
      <c r="K17" s="33"/>
      <c r="L17" s="33">
        <v>80</v>
      </c>
      <c r="M17" s="33"/>
      <c r="N17" s="33"/>
      <c r="O17" s="33"/>
      <c r="P17" s="33"/>
      <c r="Q17" s="33"/>
      <c r="R17" s="33"/>
      <c r="S17" s="33"/>
      <c r="T17" s="33" t="s">
        <v>366</v>
      </c>
      <c r="U17" s="33" t="s">
        <v>366</v>
      </c>
      <c r="V17" s="33" t="s">
        <v>366</v>
      </c>
      <c r="W17" s="33" t="s">
        <v>366</v>
      </c>
      <c r="X17" s="33" t="s">
        <v>366</v>
      </c>
      <c r="Y17" s="33" t="s">
        <v>366</v>
      </c>
      <c r="Z17" s="33" t="s">
        <v>366</v>
      </c>
      <c r="AA17" s="33" t="s">
        <v>366</v>
      </c>
      <c r="AB17" s="40">
        <f t="shared" si="0"/>
        <v>80</v>
      </c>
      <c r="AC17" s="40">
        <f t="shared" si="1"/>
        <v>10</v>
      </c>
    </row>
    <row r="18" spans="1:29">
      <c r="A18" s="29">
        <v>15</v>
      </c>
      <c r="B18" s="33" t="s">
        <v>381</v>
      </c>
      <c r="C18" s="32" t="s">
        <v>231</v>
      </c>
      <c r="D18" s="29">
        <v>1532</v>
      </c>
      <c r="E18" s="33"/>
      <c r="F18" s="33"/>
      <c r="G18" s="33"/>
      <c r="H18" s="33"/>
      <c r="I18" s="33"/>
      <c r="J18" s="33"/>
      <c r="K18" s="33"/>
      <c r="L18" s="33">
        <v>82</v>
      </c>
      <c r="M18" s="33"/>
      <c r="N18" s="33"/>
      <c r="O18" s="33"/>
      <c r="P18" s="33"/>
      <c r="Q18" s="33"/>
      <c r="R18" s="33"/>
      <c r="S18" s="33"/>
      <c r="T18" s="33" t="s">
        <v>366</v>
      </c>
      <c r="U18" s="33" t="s">
        <v>366</v>
      </c>
      <c r="V18" s="33" t="s">
        <v>366</v>
      </c>
      <c r="W18" s="33" t="s">
        <v>366</v>
      </c>
      <c r="X18" s="33" t="s">
        <v>366</v>
      </c>
      <c r="Y18" s="33" t="s">
        <v>366</v>
      </c>
      <c r="Z18" s="33" t="s">
        <v>366</v>
      </c>
      <c r="AA18" s="33" t="s">
        <v>366</v>
      </c>
      <c r="AB18" s="40">
        <f t="shared" si="0"/>
        <v>82</v>
      </c>
      <c r="AC18" s="40">
        <f t="shared" si="1"/>
        <v>4</v>
      </c>
    </row>
    <row r="19" spans="1:29">
      <c r="A19" s="29">
        <v>16</v>
      </c>
      <c r="B19" s="33" t="s">
        <v>382</v>
      </c>
      <c r="C19" s="32" t="s">
        <v>231</v>
      </c>
      <c r="D19" s="29">
        <v>1533</v>
      </c>
      <c r="E19" s="33"/>
      <c r="F19" s="33"/>
      <c r="G19" s="33"/>
      <c r="H19" s="33"/>
      <c r="I19" s="33"/>
      <c r="J19" s="33"/>
      <c r="K19" s="33"/>
      <c r="L19" s="33">
        <v>83</v>
      </c>
      <c r="M19" s="33"/>
      <c r="N19" s="33"/>
      <c r="O19" s="33"/>
      <c r="P19" s="33"/>
      <c r="Q19" s="33"/>
      <c r="R19" s="33"/>
      <c r="S19" s="33"/>
      <c r="T19" s="33" t="s">
        <v>366</v>
      </c>
      <c r="U19" s="33" t="s">
        <v>366</v>
      </c>
      <c r="V19" s="33" t="s">
        <v>366</v>
      </c>
      <c r="W19" s="33" t="s">
        <v>366</v>
      </c>
      <c r="X19" s="33" t="s">
        <v>366</v>
      </c>
      <c r="Y19" s="33" t="s">
        <v>366</v>
      </c>
      <c r="Z19" s="33" t="s">
        <v>366</v>
      </c>
      <c r="AA19" s="33" t="s">
        <v>366</v>
      </c>
      <c r="AB19" s="40">
        <f t="shared" si="0"/>
        <v>83</v>
      </c>
      <c r="AC19" s="40">
        <f t="shared" si="1"/>
        <v>3</v>
      </c>
    </row>
    <row r="20" spans="1:29">
      <c r="A20" s="29">
        <v>17</v>
      </c>
      <c r="B20" s="33" t="s">
        <v>383</v>
      </c>
      <c r="C20" s="32" t="s">
        <v>231</v>
      </c>
      <c r="D20" s="29">
        <v>1536</v>
      </c>
      <c r="E20" s="33"/>
      <c r="F20" s="33"/>
      <c r="G20" s="33"/>
      <c r="H20" s="33"/>
      <c r="I20" s="33"/>
      <c r="J20" s="33"/>
      <c r="K20" s="33"/>
      <c r="L20" s="33">
        <v>84</v>
      </c>
      <c r="M20" s="33"/>
      <c r="N20" s="33"/>
      <c r="O20" s="33"/>
      <c r="P20" s="33"/>
      <c r="Q20" s="33"/>
      <c r="R20" s="33"/>
      <c r="S20" s="33"/>
      <c r="T20" s="33" t="s">
        <v>366</v>
      </c>
      <c r="U20" s="33" t="s">
        <v>366</v>
      </c>
      <c r="V20" s="33" t="s">
        <v>366</v>
      </c>
      <c r="W20" s="33" t="s">
        <v>366</v>
      </c>
      <c r="X20" s="33" t="s">
        <v>366</v>
      </c>
      <c r="Y20" s="33" t="s">
        <v>366</v>
      </c>
      <c r="Z20" s="33" t="s">
        <v>366</v>
      </c>
      <c r="AA20" s="33" t="s">
        <v>366</v>
      </c>
      <c r="AB20" s="40">
        <f t="shared" si="0"/>
        <v>84</v>
      </c>
      <c r="AC20" s="40">
        <f t="shared" si="1"/>
        <v>1</v>
      </c>
    </row>
    <row r="21" spans="1:29">
      <c r="A21" s="29">
        <v>18</v>
      </c>
      <c r="B21" s="33" t="s">
        <v>384</v>
      </c>
      <c r="C21" s="32" t="s">
        <v>231</v>
      </c>
      <c r="D21" s="29">
        <v>1538</v>
      </c>
      <c r="E21" s="33"/>
      <c r="F21" s="33"/>
      <c r="G21" s="33"/>
      <c r="H21" s="33"/>
      <c r="I21" s="33"/>
      <c r="J21" s="33"/>
      <c r="K21" s="33"/>
      <c r="L21" s="33">
        <v>71</v>
      </c>
      <c r="M21" s="33"/>
      <c r="N21" s="33"/>
      <c r="O21" s="33"/>
      <c r="P21" s="33"/>
      <c r="Q21" s="33"/>
      <c r="R21" s="33"/>
      <c r="S21" s="33"/>
      <c r="T21" s="33" t="s">
        <v>366</v>
      </c>
      <c r="U21" s="33" t="s">
        <v>366</v>
      </c>
      <c r="V21" s="33" t="s">
        <v>366</v>
      </c>
      <c r="W21" s="33" t="s">
        <v>366</v>
      </c>
      <c r="X21" s="33" t="s">
        <v>366</v>
      </c>
      <c r="Y21" s="33" t="s">
        <v>366</v>
      </c>
      <c r="Z21" s="33" t="s">
        <v>366</v>
      </c>
      <c r="AA21" s="33" t="s">
        <v>366</v>
      </c>
      <c r="AB21" s="40">
        <f t="shared" si="0"/>
        <v>71</v>
      </c>
      <c r="AC21" s="40">
        <f t="shared" si="1"/>
        <v>17</v>
      </c>
    </row>
    <row r="22" spans="1:29">
      <c r="A22" s="29">
        <v>19</v>
      </c>
      <c r="B22" s="33" t="s">
        <v>385</v>
      </c>
      <c r="C22" s="32" t="s">
        <v>231</v>
      </c>
      <c r="D22" s="29">
        <v>1544</v>
      </c>
      <c r="E22" s="33"/>
      <c r="F22" s="33"/>
      <c r="G22" s="33"/>
      <c r="H22" s="33"/>
      <c r="I22" s="33"/>
      <c r="J22" s="33"/>
      <c r="K22" s="33"/>
      <c r="L22" s="33">
        <v>82</v>
      </c>
      <c r="M22" s="33"/>
      <c r="N22" s="33"/>
      <c r="O22" s="33"/>
      <c r="P22" s="33"/>
      <c r="Q22" s="33"/>
      <c r="R22" s="33"/>
      <c r="S22" s="33"/>
      <c r="T22" s="33" t="s">
        <v>366</v>
      </c>
      <c r="U22" s="33" t="s">
        <v>366</v>
      </c>
      <c r="V22" s="33" t="s">
        <v>366</v>
      </c>
      <c r="W22" s="33" t="s">
        <v>366</v>
      </c>
      <c r="X22" s="33" t="s">
        <v>366</v>
      </c>
      <c r="Y22" s="33" t="s">
        <v>366</v>
      </c>
      <c r="Z22" s="33" t="s">
        <v>366</v>
      </c>
      <c r="AA22" s="33" t="s">
        <v>366</v>
      </c>
      <c r="AB22" s="40">
        <f t="shared" ref="AB22" si="2">AVERAGE(E22:S22)</f>
        <v>82</v>
      </c>
      <c r="AC22" s="40">
        <f t="shared" si="1"/>
        <v>4</v>
      </c>
    </row>
    <row r="23" spans="1:29">
      <c r="A23" s="29"/>
      <c r="B23" s="33"/>
      <c r="C23" s="32"/>
      <c r="D23" s="29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40"/>
      <c r="AC23" s="40"/>
    </row>
    <row r="24" spans="1:29">
      <c r="A24" s="29"/>
      <c r="B24" s="33"/>
      <c r="C24" s="32"/>
      <c r="D24" s="2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40"/>
      <c r="AC24" s="40"/>
    </row>
    <row r="25" spans="1:29">
      <c r="A25" s="29"/>
      <c r="B25" s="33"/>
      <c r="C25" s="32"/>
      <c r="D25" s="29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40"/>
      <c r="AC25" s="40"/>
    </row>
    <row r="26" spans="1:29">
      <c r="A26" s="29"/>
      <c r="B26" s="33"/>
      <c r="C26" s="32"/>
      <c r="D26" s="29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40"/>
      <c r="AC26" s="40"/>
    </row>
    <row r="27" spans="1:29">
      <c r="A27" s="29"/>
      <c r="B27" s="33"/>
      <c r="C27" s="32"/>
      <c r="D27" s="29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40"/>
      <c r="AC27" s="40"/>
    </row>
    <row r="28" spans="1:29">
      <c r="A28" s="29"/>
      <c r="B28" s="33"/>
      <c r="C28" s="32"/>
      <c r="D28" s="29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40"/>
      <c r="AC28" s="40"/>
    </row>
    <row r="29" spans="1:29">
      <c r="A29" s="29"/>
      <c r="B29" s="33"/>
      <c r="C29" s="32"/>
      <c r="D29" s="29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40"/>
      <c r="AC29" s="40"/>
    </row>
    <row r="30" spans="1:29">
      <c r="A30" s="29"/>
      <c r="B30" s="33"/>
      <c r="C30" s="32"/>
      <c r="D30" s="29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40"/>
      <c r="AC30" s="40"/>
    </row>
    <row r="31" spans="1:29">
      <c r="A31" s="29"/>
      <c r="B31" s="33"/>
      <c r="C31" s="32"/>
      <c r="D31" s="29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40"/>
      <c r="AC31" s="40"/>
    </row>
    <row r="32" spans="1:29">
      <c r="A32" s="29"/>
      <c r="B32" s="33"/>
      <c r="C32" s="32"/>
      <c r="D32" s="29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40"/>
      <c r="AC32" s="40"/>
    </row>
    <row r="33" spans="1:29">
      <c r="A33" s="29"/>
      <c r="B33" s="33"/>
      <c r="C33" s="32"/>
      <c r="D33" s="29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40"/>
      <c r="AC33" s="40"/>
    </row>
    <row r="34" spans="1:29">
      <c r="A34" s="29"/>
      <c r="B34" s="33"/>
      <c r="C34" s="32"/>
      <c r="D34" s="29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40"/>
      <c r="AC34" s="40"/>
    </row>
    <row r="35" spans="1:29">
      <c r="A35" s="29"/>
      <c r="B35" s="33"/>
      <c r="C35" s="32"/>
      <c r="D35" s="29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40"/>
      <c r="AC35" s="40"/>
    </row>
    <row r="36" spans="1:29">
      <c r="A36" s="29"/>
      <c r="B36" s="33"/>
      <c r="C36" s="32"/>
      <c r="D36" s="29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40"/>
      <c r="AC36" s="40"/>
    </row>
    <row r="37" spans="1:29" ht="15.75" thickBot="1">
      <c r="A37" s="34"/>
      <c r="B37" s="36"/>
      <c r="C37" s="35"/>
      <c r="D37" s="34"/>
      <c r="E37" s="33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40"/>
      <c r="AC37" s="40"/>
    </row>
    <row r="38" spans="1:29" ht="15.75" thickTop="1">
      <c r="A38" s="37"/>
      <c r="B38" s="38" t="s">
        <v>224</v>
      </c>
      <c r="C38" s="37"/>
      <c r="D38" s="37"/>
      <c r="E38" s="37" t="e">
        <f>AVERAGE(E4:E37)</f>
        <v>#DIV/0!</v>
      </c>
      <c r="F38" s="37" t="e">
        <f t="shared" ref="F38:AC38" si="3">AVERAGE(F4:F37)</f>
        <v>#DIV/0!</v>
      </c>
      <c r="G38" s="37" t="e">
        <f t="shared" si="3"/>
        <v>#DIV/0!</v>
      </c>
      <c r="H38" s="37" t="e">
        <f t="shared" si="3"/>
        <v>#DIV/0!</v>
      </c>
      <c r="I38" s="37" t="e">
        <f t="shared" si="3"/>
        <v>#DIV/0!</v>
      </c>
      <c r="J38" s="37" t="e">
        <f t="shared" si="3"/>
        <v>#DIV/0!</v>
      </c>
      <c r="K38" s="37" t="e">
        <f t="shared" si="3"/>
        <v>#DIV/0!</v>
      </c>
      <c r="L38" s="37">
        <f t="shared" si="3"/>
        <v>78.21052631578948</v>
      </c>
      <c r="M38" s="37" t="e">
        <f t="shared" si="3"/>
        <v>#DIV/0!</v>
      </c>
      <c r="N38" s="37" t="e">
        <f t="shared" si="3"/>
        <v>#DIV/0!</v>
      </c>
      <c r="O38" s="37" t="e">
        <f t="shared" si="3"/>
        <v>#DIV/0!</v>
      </c>
      <c r="P38" s="37" t="e">
        <f t="shared" si="3"/>
        <v>#DIV/0!</v>
      </c>
      <c r="Q38" s="37" t="e">
        <f t="shared" si="3"/>
        <v>#DIV/0!</v>
      </c>
      <c r="R38" s="37" t="e">
        <f t="shared" si="3"/>
        <v>#DIV/0!</v>
      </c>
      <c r="S38" s="37" t="e">
        <f t="shared" si="3"/>
        <v>#DIV/0!</v>
      </c>
      <c r="T38" s="37" t="e">
        <f t="shared" si="3"/>
        <v>#DIV/0!</v>
      </c>
      <c r="U38" s="37" t="e">
        <f t="shared" si="3"/>
        <v>#DIV/0!</v>
      </c>
      <c r="V38" s="37" t="e">
        <f t="shared" si="3"/>
        <v>#DIV/0!</v>
      </c>
      <c r="W38" s="37" t="e">
        <f t="shared" si="3"/>
        <v>#DIV/0!</v>
      </c>
      <c r="X38" s="37" t="e">
        <f t="shared" si="3"/>
        <v>#DIV/0!</v>
      </c>
      <c r="Y38" s="37" t="e">
        <f t="shared" si="3"/>
        <v>#DIV/0!</v>
      </c>
      <c r="Z38" s="37" t="e">
        <f t="shared" si="3"/>
        <v>#DIV/0!</v>
      </c>
      <c r="AA38" s="37"/>
      <c r="AB38" s="37">
        <f t="shared" si="3"/>
        <v>78.21052631578948</v>
      </c>
      <c r="AC38" s="37">
        <f t="shared" si="3"/>
        <v>9.4210526315789469</v>
      </c>
    </row>
  </sheetData>
  <mergeCells count="11">
    <mergeCell ref="B2:B3"/>
    <mergeCell ref="D2:D3"/>
    <mergeCell ref="C2:C3"/>
    <mergeCell ref="A2:A3"/>
    <mergeCell ref="E2:R2"/>
    <mergeCell ref="AA2:AA3"/>
    <mergeCell ref="V2:W2"/>
    <mergeCell ref="T2:U2"/>
    <mergeCell ref="AB2:AB3"/>
    <mergeCell ref="AC2:AC3"/>
    <mergeCell ref="X2:Z2"/>
  </mergeCells>
  <conditionalFormatting sqref="AB4:AB37">
    <cfRule type="colorScale" priority="3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4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5">
      <colorScale>
        <cfvo type="min" val="0"/>
        <cfvo type="max" val="0"/>
        <color rgb="FFFF0000"/>
        <color rgb="FF00B050"/>
      </colorScale>
    </cfRule>
    <cfRule type="colorScale" priority="6">
      <colorScale>
        <cfvo type="min" val="0"/>
        <cfvo type="max" val="0"/>
        <color rgb="FF00B050"/>
        <color rgb="FFFFEF9C"/>
      </colorScale>
    </cfRule>
    <cfRule type="dataBar" priority="9">
      <dataBar>
        <cfvo type="min" val="0"/>
        <cfvo type="max" val="0"/>
        <color rgb="FF008AEF"/>
      </dataBar>
    </cfRule>
  </conditionalFormatting>
  <conditionalFormatting sqref="AC4:AC37">
    <cfRule type="colorScale" priority="7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8">
      <colorScale>
        <cfvo type="min" val="0"/>
        <cfvo type="max" val="0"/>
        <color rgb="FF00B050"/>
        <color rgb="FFFFEF9C"/>
      </colorScale>
    </cfRule>
  </conditionalFormatting>
  <conditionalFormatting sqref="AC4:AC36">
    <cfRule type="colorScale" priority="1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8"/>
  <sheetViews>
    <sheetView tabSelected="1" workbookViewId="0">
      <selection activeCell="A4" sqref="A4:AC22"/>
    </sheetView>
  </sheetViews>
  <sheetFormatPr defaultRowHeight="15"/>
  <cols>
    <col min="1" max="1" width="3.85546875" customWidth="1"/>
    <col min="2" max="2" width="24" customWidth="1"/>
    <col min="3" max="3" width="5.28515625" customWidth="1"/>
    <col min="4" max="4" width="6.7109375" customWidth="1"/>
    <col min="5" max="19" width="6.28515625" customWidth="1"/>
    <col min="24" max="26" width="4.28515625" customWidth="1"/>
    <col min="27" max="27" width="9.85546875" customWidth="1"/>
  </cols>
  <sheetData>
    <row r="1" spans="1:29">
      <c r="A1" s="42" t="s">
        <v>235</v>
      </c>
    </row>
    <row r="2" spans="1:29">
      <c r="A2" s="92" t="s">
        <v>136</v>
      </c>
      <c r="B2" s="92" t="s">
        <v>154</v>
      </c>
      <c r="C2" s="92" t="s">
        <v>137</v>
      </c>
      <c r="D2" s="92" t="s">
        <v>138</v>
      </c>
      <c r="E2" s="94" t="s">
        <v>139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30" t="s">
        <v>148</v>
      </c>
      <c r="T2" s="94" t="s">
        <v>149</v>
      </c>
      <c r="U2" s="94"/>
      <c r="V2" s="94" t="s">
        <v>161</v>
      </c>
      <c r="W2" s="94"/>
      <c r="X2" s="94" t="s">
        <v>47</v>
      </c>
      <c r="Y2" s="94"/>
      <c r="Z2" s="94"/>
      <c r="AA2" s="92" t="s">
        <v>74</v>
      </c>
      <c r="AB2" s="95" t="s">
        <v>162</v>
      </c>
      <c r="AC2" s="95" t="s">
        <v>163</v>
      </c>
    </row>
    <row r="3" spans="1:29">
      <c r="A3" s="93"/>
      <c r="B3" s="93"/>
      <c r="C3" s="93"/>
      <c r="D3" s="93"/>
      <c r="E3" s="31" t="s">
        <v>155</v>
      </c>
      <c r="F3" s="31" t="s">
        <v>156</v>
      </c>
      <c r="G3" s="31" t="s">
        <v>10</v>
      </c>
      <c r="H3" s="31" t="s">
        <v>140</v>
      </c>
      <c r="I3" s="31" t="s">
        <v>141</v>
      </c>
      <c r="J3" s="31" t="s">
        <v>142</v>
      </c>
      <c r="K3" s="31" t="s">
        <v>143</v>
      </c>
      <c r="L3" s="31" t="s">
        <v>157</v>
      </c>
      <c r="M3" s="31" t="s">
        <v>158</v>
      </c>
      <c r="N3" s="31" t="s">
        <v>144</v>
      </c>
      <c r="O3" s="31" t="s">
        <v>145</v>
      </c>
      <c r="P3" s="31" t="s">
        <v>159</v>
      </c>
      <c r="Q3" s="31" t="s">
        <v>160</v>
      </c>
      <c r="R3" s="31" t="s">
        <v>146</v>
      </c>
      <c r="S3" s="31" t="s">
        <v>147</v>
      </c>
      <c r="T3" s="39" t="s">
        <v>386</v>
      </c>
      <c r="U3" s="39" t="s">
        <v>366</v>
      </c>
      <c r="V3" s="31" t="s">
        <v>150</v>
      </c>
      <c r="W3" s="31" t="s">
        <v>41</v>
      </c>
      <c r="X3" s="31" t="s">
        <v>151</v>
      </c>
      <c r="Y3" s="31" t="s">
        <v>152</v>
      </c>
      <c r="Z3" s="31" t="s">
        <v>153</v>
      </c>
      <c r="AA3" s="93"/>
      <c r="AB3" s="96"/>
      <c r="AC3" s="96"/>
    </row>
    <row r="4" spans="1:29">
      <c r="A4" s="29">
        <v>1</v>
      </c>
      <c r="B4" s="33" t="s">
        <v>367</v>
      </c>
      <c r="C4" s="32" t="s">
        <v>231</v>
      </c>
      <c r="D4" s="29">
        <v>1511</v>
      </c>
      <c r="E4" s="33"/>
      <c r="F4" s="33"/>
      <c r="G4" s="33"/>
      <c r="H4" s="33"/>
      <c r="I4" s="33"/>
      <c r="J4" s="33"/>
      <c r="K4" s="33"/>
      <c r="L4" s="33">
        <v>77</v>
      </c>
      <c r="M4" s="33"/>
      <c r="N4" s="33"/>
      <c r="O4" s="33"/>
      <c r="P4" s="33"/>
      <c r="Q4" s="33"/>
      <c r="R4" s="33"/>
      <c r="S4" s="33"/>
      <c r="T4" s="33" t="s">
        <v>366</v>
      </c>
      <c r="U4" s="33" t="s">
        <v>366</v>
      </c>
      <c r="V4" s="33" t="s">
        <v>366</v>
      </c>
      <c r="W4" s="33" t="s">
        <v>366</v>
      </c>
      <c r="X4" s="33" t="s">
        <v>366</v>
      </c>
      <c r="Y4" s="33" t="s">
        <v>366</v>
      </c>
      <c r="Z4" s="33" t="s">
        <v>366</v>
      </c>
      <c r="AA4" s="33" t="s">
        <v>366</v>
      </c>
      <c r="AB4" s="40">
        <f>AVERAGE(E4:S4)</f>
        <v>77</v>
      </c>
      <c r="AC4" s="40">
        <f>RANK(AB4,$AB$4:$AB$22)</f>
        <v>12</v>
      </c>
    </row>
    <row r="5" spans="1:29">
      <c r="A5" s="29">
        <v>2</v>
      </c>
      <c r="B5" s="33" t="s">
        <v>368</v>
      </c>
      <c r="C5" s="32" t="s">
        <v>231</v>
      </c>
      <c r="D5" s="29">
        <v>1513</v>
      </c>
      <c r="E5" s="33"/>
      <c r="F5" s="33"/>
      <c r="G5" s="33"/>
      <c r="H5" s="33"/>
      <c r="I5" s="33"/>
      <c r="J5" s="33"/>
      <c r="K5" s="33"/>
      <c r="L5" s="33">
        <v>73</v>
      </c>
      <c r="M5" s="33"/>
      <c r="N5" s="33"/>
      <c r="O5" s="33"/>
      <c r="P5" s="33"/>
      <c r="Q5" s="33"/>
      <c r="R5" s="33"/>
      <c r="S5" s="33"/>
      <c r="T5" s="33" t="s">
        <v>366</v>
      </c>
      <c r="U5" s="33" t="s">
        <v>366</v>
      </c>
      <c r="V5" s="33" t="s">
        <v>366</v>
      </c>
      <c r="W5" s="33" t="s">
        <v>366</v>
      </c>
      <c r="X5" s="33" t="s">
        <v>366</v>
      </c>
      <c r="Y5" s="33" t="s">
        <v>366</v>
      </c>
      <c r="Z5" s="33" t="s">
        <v>366</v>
      </c>
      <c r="AA5" s="33" t="s">
        <v>366</v>
      </c>
      <c r="AB5" s="40">
        <f t="shared" ref="AB5:AB22" si="0">AVERAGE(E5:S5)</f>
        <v>73</v>
      </c>
      <c r="AC5" s="40">
        <f t="shared" ref="AC5:AC22" si="1">RANK(AB5,$AB$4:$AB$22)</f>
        <v>15</v>
      </c>
    </row>
    <row r="6" spans="1:29">
      <c r="A6" s="29">
        <v>3</v>
      </c>
      <c r="B6" s="33" t="s">
        <v>369</v>
      </c>
      <c r="C6" s="32" t="s">
        <v>231</v>
      </c>
      <c r="D6" s="29">
        <v>1514</v>
      </c>
      <c r="E6" s="33"/>
      <c r="F6" s="33"/>
      <c r="G6" s="33"/>
      <c r="H6" s="33"/>
      <c r="I6" s="33"/>
      <c r="J6" s="33"/>
      <c r="K6" s="33"/>
      <c r="L6" s="33">
        <v>81</v>
      </c>
      <c r="M6" s="33"/>
      <c r="N6" s="33"/>
      <c r="O6" s="33"/>
      <c r="P6" s="33"/>
      <c r="Q6" s="33"/>
      <c r="R6" s="33"/>
      <c r="S6" s="33"/>
      <c r="T6" s="33" t="s">
        <v>366</v>
      </c>
      <c r="U6" s="33" t="s">
        <v>366</v>
      </c>
      <c r="V6" s="33" t="s">
        <v>366</v>
      </c>
      <c r="W6" s="33" t="s">
        <v>366</v>
      </c>
      <c r="X6" s="33" t="s">
        <v>366</v>
      </c>
      <c r="Y6" s="33" t="s">
        <v>366</v>
      </c>
      <c r="Z6" s="33" t="s">
        <v>366</v>
      </c>
      <c r="AA6" s="33" t="s">
        <v>366</v>
      </c>
      <c r="AB6" s="40">
        <f t="shared" si="0"/>
        <v>81</v>
      </c>
      <c r="AC6" s="40">
        <f t="shared" si="1"/>
        <v>8</v>
      </c>
    </row>
    <row r="7" spans="1:29">
      <c r="A7" s="29">
        <v>4</v>
      </c>
      <c r="B7" s="33" t="s">
        <v>370</v>
      </c>
      <c r="C7" s="32" t="s">
        <v>231</v>
      </c>
      <c r="D7" s="29">
        <v>1515</v>
      </c>
      <c r="E7" s="33"/>
      <c r="F7" s="33"/>
      <c r="G7" s="33"/>
      <c r="H7" s="33"/>
      <c r="I7" s="33"/>
      <c r="J7" s="33"/>
      <c r="K7" s="33"/>
      <c r="L7" s="33">
        <v>84</v>
      </c>
      <c r="M7" s="33"/>
      <c r="N7" s="33"/>
      <c r="O7" s="33"/>
      <c r="P7" s="33"/>
      <c r="Q7" s="33"/>
      <c r="R7" s="33"/>
      <c r="S7" s="33"/>
      <c r="T7" s="33" t="s">
        <v>366</v>
      </c>
      <c r="U7" s="33" t="s">
        <v>366</v>
      </c>
      <c r="V7" s="33" t="s">
        <v>366</v>
      </c>
      <c r="W7" s="33" t="s">
        <v>366</v>
      </c>
      <c r="X7" s="33" t="s">
        <v>366</v>
      </c>
      <c r="Y7" s="33" t="s">
        <v>366</v>
      </c>
      <c r="Z7" s="33" t="s">
        <v>366</v>
      </c>
      <c r="AA7" s="33" t="s">
        <v>366</v>
      </c>
      <c r="AB7" s="40">
        <f t="shared" si="0"/>
        <v>84</v>
      </c>
      <c r="AC7" s="40">
        <f t="shared" si="1"/>
        <v>1</v>
      </c>
    </row>
    <row r="8" spans="1:29">
      <c r="A8" s="29">
        <v>5</v>
      </c>
      <c r="B8" s="33" t="s">
        <v>371</v>
      </c>
      <c r="C8" s="32" t="s">
        <v>231</v>
      </c>
      <c r="D8" s="29">
        <v>1517</v>
      </c>
      <c r="E8" s="33"/>
      <c r="F8" s="33"/>
      <c r="G8" s="33"/>
      <c r="H8" s="33"/>
      <c r="I8" s="33"/>
      <c r="J8" s="33"/>
      <c r="K8" s="33"/>
      <c r="L8" s="33">
        <v>82</v>
      </c>
      <c r="M8" s="33"/>
      <c r="N8" s="33"/>
      <c r="O8" s="33"/>
      <c r="P8" s="33"/>
      <c r="Q8" s="33"/>
      <c r="R8" s="33"/>
      <c r="S8" s="33"/>
      <c r="T8" s="33" t="s">
        <v>366</v>
      </c>
      <c r="U8" s="33" t="s">
        <v>366</v>
      </c>
      <c r="V8" s="33" t="s">
        <v>366</v>
      </c>
      <c r="W8" s="33" t="s">
        <v>366</v>
      </c>
      <c r="X8" s="33" t="s">
        <v>366</v>
      </c>
      <c r="Y8" s="33" t="s">
        <v>366</v>
      </c>
      <c r="Z8" s="33" t="s">
        <v>366</v>
      </c>
      <c r="AA8" s="33" t="s">
        <v>366</v>
      </c>
      <c r="AB8" s="40">
        <f t="shared" si="0"/>
        <v>82</v>
      </c>
      <c r="AC8" s="40">
        <f t="shared" si="1"/>
        <v>4</v>
      </c>
    </row>
    <row r="9" spans="1:29">
      <c r="A9" s="29">
        <v>6</v>
      </c>
      <c r="B9" s="33" t="s">
        <v>372</v>
      </c>
      <c r="C9" s="32" t="s">
        <v>231</v>
      </c>
      <c r="D9" s="29">
        <v>1519</v>
      </c>
      <c r="E9" s="33"/>
      <c r="F9" s="33"/>
      <c r="G9" s="33"/>
      <c r="H9" s="33"/>
      <c r="I9" s="33"/>
      <c r="J9" s="33"/>
      <c r="K9" s="33"/>
      <c r="L9" s="33">
        <v>82</v>
      </c>
      <c r="M9" s="33"/>
      <c r="N9" s="33"/>
      <c r="O9" s="33"/>
      <c r="P9" s="33"/>
      <c r="Q9" s="33"/>
      <c r="R9" s="33"/>
      <c r="S9" s="33"/>
      <c r="T9" s="33" t="s">
        <v>366</v>
      </c>
      <c r="U9" s="33" t="s">
        <v>366</v>
      </c>
      <c r="V9" s="33" t="s">
        <v>366</v>
      </c>
      <c r="W9" s="33" t="s">
        <v>366</v>
      </c>
      <c r="X9" s="33" t="s">
        <v>366</v>
      </c>
      <c r="Y9" s="33" t="s">
        <v>366</v>
      </c>
      <c r="Z9" s="33" t="s">
        <v>366</v>
      </c>
      <c r="AA9" s="33" t="s">
        <v>366</v>
      </c>
      <c r="AB9" s="40">
        <f t="shared" si="0"/>
        <v>82</v>
      </c>
      <c r="AC9" s="40">
        <f t="shared" si="1"/>
        <v>4</v>
      </c>
    </row>
    <row r="10" spans="1:29">
      <c r="A10" s="29">
        <v>7</v>
      </c>
      <c r="B10" s="33" t="s">
        <v>373</v>
      </c>
      <c r="C10" s="32" t="s">
        <v>231</v>
      </c>
      <c r="D10" s="29">
        <v>1546</v>
      </c>
      <c r="E10" s="33"/>
      <c r="F10" s="33"/>
      <c r="G10" s="33"/>
      <c r="H10" s="33"/>
      <c r="I10" s="33"/>
      <c r="J10" s="33"/>
      <c r="K10" s="33"/>
      <c r="L10" s="33">
        <v>80</v>
      </c>
      <c r="M10" s="33"/>
      <c r="N10" s="33"/>
      <c r="O10" s="33"/>
      <c r="P10" s="33"/>
      <c r="Q10" s="33"/>
      <c r="R10" s="33"/>
      <c r="S10" s="33"/>
      <c r="T10" s="33" t="s">
        <v>366</v>
      </c>
      <c r="U10" s="33" t="s">
        <v>366</v>
      </c>
      <c r="V10" s="33" t="s">
        <v>366</v>
      </c>
      <c r="W10" s="33" t="s">
        <v>366</v>
      </c>
      <c r="X10" s="33" t="s">
        <v>366</v>
      </c>
      <c r="Y10" s="33" t="s">
        <v>366</v>
      </c>
      <c r="Z10" s="33" t="s">
        <v>366</v>
      </c>
      <c r="AA10" s="33" t="s">
        <v>366</v>
      </c>
      <c r="AB10" s="40">
        <f t="shared" si="0"/>
        <v>80</v>
      </c>
      <c r="AC10" s="40">
        <f t="shared" si="1"/>
        <v>10</v>
      </c>
    </row>
    <row r="11" spans="1:29">
      <c r="A11" s="29">
        <v>8</v>
      </c>
      <c r="B11" s="33" t="s">
        <v>374</v>
      </c>
      <c r="C11" s="32" t="s">
        <v>231</v>
      </c>
      <c r="D11" s="29">
        <v>1521</v>
      </c>
      <c r="E11" s="33"/>
      <c r="F11" s="33"/>
      <c r="G11" s="33"/>
      <c r="H11" s="33"/>
      <c r="I11" s="33"/>
      <c r="J11" s="33"/>
      <c r="K11" s="33"/>
      <c r="L11" s="33">
        <v>71</v>
      </c>
      <c r="M11" s="33"/>
      <c r="N11" s="33"/>
      <c r="O11" s="33"/>
      <c r="P11" s="33"/>
      <c r="Q11" s="33"/>
      <c r="R11" s="33"/>
      <c r="S11" s="33"/>
      <c r="T11" s="33" t="s">
        <v>366</v>
      </c>
      <c r="U11" s="33" t="s">
        <v>366</v>
      </c>
      <c r="V11" s="33" t="s">
        <v>366</v>
      </c>
      <c r="W11" s="33" t="s">
        <v>366</v>
      </c>
      <c r="X11" s="33" t="s">
        <v>366</v>
      </c>
      <c r="Y11" s="33" t="s">
        <v>366</v>
      </c>
      <c r="Z11" s="33" t="s">
        <v>366</v>
      </c>
      <c r="AA11" s="33" t="s">
        <v>366</v>
      </c>
      <c r="AB11" s="40">
        <f t="shared" si="0"/>
        <v>71</v>
      </c>
      <c r="AC11" s="40">
        <f t="shared" si="1"/>
        <v>17</v>
      </c>
    </row>
    <row r="12" spans="1:29">
      <c r="A12" s="29">
        <v>9</v>
      </c>
      <c r="B12" s="33" t="s">
        <v>375</v>
      </c>
      <c r="C12" s="32" t="s">
        <v>231</v>
      </c>
      <c r="D12" s="29">
        <v>1522</v>
      </c>
      <c r="E12" s="33"/>
      <c r="F12" s="33"/>
      <c r="G12" s="33"/>
      <c r="H12" s="33"/>
      <c r="I12" s="33"/>
      <c r="J12" s="33"/>
      <c r="K12" s="33"/>
      <c r="L12" s="33">
        <v>76</v>
      </c>
      <c r="M12" s="33"/>
      <c r="N12" s="33"/>
      <c r="O12" s="33"/>
      <c r="P12" s="33"/>
      <c r="Q12" s="33"/>
      <c r="R12" s="33"/>
      <c r="S12" s="33"/>
      <c r="T12" s="33" t="s">
        <v>366</v>
      </c>
      <c r="U12" s="33" t="s">
        <v>366</v>
      </c>
      <c r="V12" s="33" t="s">
        <v>366</v>
      </c>
      <c r="W12" s="33" t="s">
        <v>366</v>
      </c>
      <c r="X12" s="33" t="s">
        <v>366</v>
      </c>
      <c r="Y12" s="33" t="s">
        <v>366</v>
      </c>
      <c r="Z12" s="33" t="s">
        <v>366</v>
      </c>
      <c r="AA12" s="33" t="s">
        <v>366</v>
      </c>
      <c r="AB12" s="40">
        <f t="shared" si="0"/>
        <v>76</v>
      </c>
      <c r="AC12" s="40">
        <f t="shared" si="1"/>
        <v>13</v>
      </c>
    </row>
    <row r="13" spans="1:29">
      <c r="A13" s="29">
        <v>10</v>
      </c>
      <c r="B13" s="33" t="s">
        <v>376</v>
      </c>
      <c r="C13" s="32" t="s">
        <v>231</v>
      </c>
      <c r="D13" s="29">
        <v>1523</v>
      </c>
      <c r="E13" s="33"/>
      <c r="F13" s="33"/>
      <c r="G13" s="33"/>
      <c r="H13" s="33"/>
      <c r="I13" s="33"/>
      <c r="J13" s="33"/>
      <c r="K13" s="33"/>
      <c r="L13" s="33">
        <v>81</v>
      </c>
      <c r="M13" s="33"/>
      <c r="N13" s="33"/>
      <c r="O13" s="33"/>
      <c r="P13" s="33"/>
      <c r="Q13" s="33"/>
      <c r="R13" s="33"/>
      <c r="S13" s="33"/>
      <c r="T13" s="33" t="s">
        <v>366</v>
      </c>
      <c r="U13" s="33" t="s">
        <v>366</v>
      </c>
      <c r="V13" s="33" t="s">
        <v>366</v>
      </c>
      <c r="W13" s="33" t="s">
        <v>366</v>
      </c>
      <c r="X13" s="33" t="s">
        <v>366</v>
      </c>
      <c r="Y13" s="33" t="s">
        <v>366</v>
      </c>
      <c r="Z13" s="33" t="s">
        <v>366</v>
      </c>
      <c r="AA13" s="33" t="s">
        <v>366</v>
      </c>
      <c r="AB13" s="40">
        <f t="shared" si="0"/>
        <v>81</v>
      </c>
      <c r="AC13" s="40">
        <f t="shared" si="1"/>
        <v>8</v>
      </c>
    </row>
    <row r="14" spans="1:29">
      <c r="A14" s="29">
        <v>11</v>
      </c>
      <c r="B14" s="33" t="s">
        <v>377</v>
      </c>
      <c r="C14" s="32" t="s">
        <v>231</v>
      </c>
      <c r="D14" s="29">
        <v>1526</v>
      </c>
      <c r="E14" s="33"/>
      <c r="F14" s="33"/>
      <c r="G14" s="33"/>
      <c r="H14" s="33"/>
      <c r="I14" s="33"/>
      <c r="J14" s="33"/>
      <c r="K14" s="33"/>
      <c r="L14" s="33">
        <v>74</v>
      </c>
      <c r="M14" s="33"/>
      <c r="N14" s="33"/>
      <c r="O14" s="33"/>
      <c r="P14" s="33"/>
      <c r="Q14" s="33"/>
      <c r="R14" s="33"/>
      <c r="S14" s="33"/>
      <c r="T14" s="33" t="s">
        <v>366</v>
      </c>
      <c r="U14" s="33" t="s">
        <v>366</v>
      </c>
      <c r="V14" s="33" t="s">
        <v>366</v>
      </c>
      <c r="W14" s="33" t="s">
        <v>366</v>
      </c>
      <c r="X14" s="33" t="s">
        <v>366</v>
      </c>
      <c r="Y14" s="33" t="s">
        <v>366</v>
      </c>
      <c r="Z14" s="33" t="s">
        <v>366</v>
      </c>
      <c r="AA14" s="33" t="s">
        <v>366</v>
      </c>
      <c r="AB14" s="40">
        <f t="shared" si="0"/>
        <v>74</v>
      </c>
      <c r="AC14" s="40">
        <f t="shared" si="1"/>
        <v>14</v>
      </c>
    </row>
    <row r="15" spans="1:29">
      <c r="A15" s="29">
        <v>12</v>
      </c>
      <c r="B15" s="33" t="s">
        <v>378</v>
      </c>
      <c r="C15" s="32" t="s">
        <v>231</v>
      </c>
      <c r="D15" s="29">
        <v>1529</v>
      </c>
      <c r="E15" s="33"/>
      <c r="F15" s="33"/>
      <c r="G15" s="33"/>
      <c r="H15" s="33"/>
      <c r="I15" s="33"/>
      <c r="J15" s="33"/>
      <c r="K15" s="33"/>
      <c r="L15" s="33">
        <v>70</v>
      </c>
      <c r="M15" s="33"/>
      <c r="N15" s="33"/>
      <c r="O15" s="33"/>
      <c r="P15" s="33"/>
      <c r="Q15" s="33"/>
      <c r="R15" s="33"/>
      <c r="S15" s="33"/>
      <c r="T15" s="33" t="s">
        <v>366</v>
      </c>
      <c r="U15" s="33" t="s">
        <v>366</v>
      </c>
      <c r="V15" s="33" t="s">
        <v>366</v>
      </c>
      <c r="W15" s="33" t="s">
        <v>366</v>
      </c>
      <c r="X15" s="33" t="s">
        <v>366</v>
      </c>
      <c r="Y15" s="33" t="s">
        <v>366</v>
      </c>
      <c r="Z15" s="33" t="s">
        <v>366</v>
      </c>
      <c r="AA15" s="33" t="s">
        <v>366</v>
      </c>
      <c r="AB15" s="40">
        <f t="shared" si="0"/>
        <v>70</v>
      </c>
      <c r="AC15" s="40">
        <f t="shared" si="1"/>
        <v>19</v>
      </c>
    </row>
    <row r="16" spans="1:29">
      <c r="A16" s="29">
        <v>13</v>
      </c>
      <c r="B16" s="33" t="s">
        <v>379</v>
      </c>
      <c r="C16" s="32" t="s">
        <v>231</v>
      </c>
      <c r="D16" s="29">
        <v>1530</v>
      </c>
      <c r="E16" s="33"/>
      <c r="F16" s="33"/>
      <c r="G16" s="33"/>
      <c r="H16" s="33"/>
      <c r="I16" s="33"/>
      <c r="J16" s="33"/>
      <c r="K16" s="33"/>
      <c r="L16" s="33">
        <v>73</v>
      </c>
      <c r="M16" s="33"/>
      <c r="N16" s="33"/>
      <c r="O16" s="33"/>
      <c r="P16" s="33"/>
      <c r="Q16" s="33"/>
      <c r="R16" s="33"/>
      <c r="S16" s="33"/>
      <c r="T16" s="33" t="s">
        <v>366</v>
      </c>
      <c r="U16" s="33" t="s">
        <v>366</v>
      </c>
      <c r="V16" s="33" t="s">
        <v>366</v>
      </c>
      <c r="W16" s="33" t="s">
        <v>366</v>
      </c>
      <c r="X16" s="33" t="s">
        <v>366</v>
      </c>
      <c r="Y16" s="33" t="s">
        <v>366</v>
      </c>
      <c r="Z16" s="33" t="s">
        <v>366</v>
      </c>
      <c r="AA16" s="33" t="s">
        <v>366</v>
      </c>
      <c r="AB16" s="40">
        <f t="shared" si="0"/>
        <v>73</v>
      </c>
      <c r="AC16" s="40">
        <f t="shared" si="1"/>
        <v>15</v>
      </c>
    </row>
    <row r="17" spans="1:29">
      <c r="A17" s="29">
        <v>14</v>
      </c>
      <c r="B17" s="33" t="s">
        <v>380</v>
      </c>
      <c r="C17" s="32" t="s">
        <v>231</v>
      </c>
      <c r="D17" s="29">
        <v>1531</v>
      </c>
      <c r="E17" s="33"/>
      <c r="F17" s="33"/>
      <c r="G17" s="33"/>
      <c r="H17" s="33"/>
      <c r="I17" s="33"/>
      <c r="J17" s="33"/>
      <c r="K17" s="33"/>
      <c r="L17" s="33">
        <v>80</v>
      </c>
      <c r="M17" s="33"/>
      <c r="N17" s="33"/>
      <c r="O17" s="33"/>
      <c r="P17" s="33"/>
      <c r="Q17" s="33"/>
      <c r="R17" s="33"/>
      <c r="S17" s="33"/>
      <c r="T17" s="33" t="s">
        <v>366</v>
      </c>
      <c r="U17" s="33" t="s">
        <v>366</v>
      </c>
      <c r="V17" s="33" t="s">
        <v>366</v>
      </c>
      <c r="W17" s="33" t="s">
        <v>366</v>
      </c>
      <c r="X17" s="33" t="s">
        <v>366</v>
      </c>
      <c r="Y17" s="33" t="s">
        <v>366</v>
      </c>
      <c r="Z17" s="33" t="s">
        <v>366</v>
      </c>
      <c r="AA17" s="33" t="s">
        <v>366</v>
      </c>
      <c r="AB17" s="40">
        <f t="shared" si="0"/>
        <v>80</v>
      </c>
      <c r="AC17" s="40">
        <f t="shared" si="1"/>
        <v>10</v>
      </c>
    </row>
    <row r="18" spans="1:29">
      <c r="A18" s="29">
        <v>15</v>
      </c>
      <c r="B18" s="33" t="s">
        <v>381</v>
      </c>
      <c r="C18" s="32" t="s">
        <v>231</v>
      </c>
      <c r="D18" s="29">
        <v>1532</v>
      </c>
      <c r="E18" s="33"/>
      <c r="F18" s="33"/>
      <c r="G18" s="33"/>
      <c r="H18" s="33"/>
      <c r="I18" s="33"/>
      <c r="J18" s="33"/>
      <c r="K18" s="33"/>
      <c r="L18" s="33">
        <v>82</v>
      </c>
      <c r="M18" s="33"/>
      <c r="N18" s="33"/>
      <c r="O18" s="33"/>
      <c r="P18" s="33"/>
      <c r="Q18" s="33"/>
      <c r="R18" s="33"/>
      <c r="S18" s="33"/>
      <c r="T18" s="33" t="s">
        <v>366</v>
      </c>
      <c r="U18" s="33" t="s">
        <v>366</v>
      </c>
      <c r="V18" s="33" t="s">
        <v>366</v>
      </c>
      <c r="W18" s="33" t="s">
        <v>366</v>
      </c>
      <c r="X18" s="33" t="s">
        <v>366</v>
      </c>
      <c r="Y18" s="33" t="s">
        <v>366</v>
      </c>
      <c r="Z18" s="33" t="s">
        <v>366</v>
      </c>
      <c r="AA18" s="33" t="s">
        <v>366</v>
      </c>
      <c r="AB18" s="40">
        <f t="shared" si="0"/>
        <v>82</v>
      </c>
      <c r="AC18" s="40">
        <f t="shared" si="1"/>
        <v>4</v>
      </c>
    </row>
    <row r="19" spans="1:29">
      <c r="A19" s="29">
        <v>16</v>
      </c>
      <c r="B19" s="33" t="s">
        <v>382</v>
      </c>
      <c r="C19" s="32" t="s">
        <v>231</v>
      </c>
      <c r="D19" s="29">
        <v>1533</v>
      </c>
      <c r="E19" s="33"/>
      <c r="F19" s="33"/>
      <c r="G19" s="33"/>
      <c r="H19" s="33"/>
      <c r="I19" s="33"/>
      <c r="J19" s="33"/>
      <c r="K19" s="33"/>
      <c r="L19" s="33">
        <v>83</v>
      </c>
      <c r="M19" s="33"/>
      <c r="N19" s="33"/>
      <c r="O19" s="33"/>
      <c r="P19" s="33"/>
      <c r="Q19" s="33"/>
      <c r="R19" s="33"/>
      <c r="S19" s="33"/>
      <c r="T19" s="33" t="s">
        <v>366</v>
      </c>
      <c r="U19" s="33" t="s">
        <v>366</v>
      </c>
      <c r="V19" s="33" t="s">
        <v>366</v>
      </c>
      <c r="W19" s="33" t="s">
        <v>366</v>
      </c>
      <c r="X19" s="33" t="s">
        <v>366</v>
      </c>
      <c r="Y19" s="33" t="s">
        <v>366</v>
      </c>
      <c r="Z19" s="33" t="s">
        <v>366</v>
      </c>
      <c r="AA19" s="33" t="s">
        <v>366</v>
      </c>
      <c r="AB19" s="40">
        <f t="shared" si="0"/>
        <v>83</v>
      </c>
      <c r="AC19" s="40">
        <f t="shared" si="1"/>
        <v>3</v>
      </c>
    </row>
    <row r="20" spans="1:29">
      <c r="A20" s="29">
        <v>17</v>
      </c>
      <c r="B20" s="33" t="s">
        <v>383</v>
      </c>
      <c r="C20" s="32" t="s">
        <v>231</v>
      </c>
      <c r="D20" s="29">
        <v>1536</v>
      </c>
      <c r="E20" s="33"/>
      <c r="F20" s="33"/>
      <c r="G20" s="33"/>
      <c r="H20" s="33"/>
      <c r="I20" s="33"/>
      <c r="J20" s="33"/>
      <c r="K20" s="33"/>
      <c r="L20" s="33">
        <v>84</v>
      </c>
      <c r="M20" s="33"/>
      <c r="N20" s="33"/>
      <c r="O20" s="33"/>
      <c r="P20" s="33"/>
      <c r="Q20" s="33"/>
      <c r="R20" s="33"/>
      <c r="S20" s="33"/>
      <c r="T20" s="33" t="s">
        <v>366</v>
      </c>
      <c r="U20" s="33" t="s">
        <v>366</v>
      </c>
      <c r="V20" s="33" t="s">
        <v>366</v>
      </c>
      <c r="W20" s="33" t="s">
        <v>366</v>
      </c>
      <c r="X20" s="33" t="s">
        <v>366</v>
      </c>
      <c r="Y20" s="33" t="s">
        <v>366</v>
      </c>
      <c r="Z20" s="33" t="s">
        <v>366</v>
      </c>
      <c r="AA20" s="33" t="s">
        <v>366</v>
      </c>
      <c r="AB20" s="40">
        <f t="shared" si="0"/>
        <v>84</v>
      </c>
      <c r="AC20" s="40">
        <f t="shared" si="1"/>
        <v>1</v>
      </c>
    </row>
    <row r="21" spans="1:29">
      <c r="A21" s="29">
        <v>18</v>
      </c>
      <c r="B21" s="33" t="s">
        <v>384</v>
      </c>
      <c r="C21" s="32" t="s">
        <v>231</v>
      </c>
      <c r="D21" s="29">
        <v>1538</v>
      </c>
      <c r="E21" s="33"/>
      <c r="F21" s="33"/>
      <c r="G21" s="33"/>
      <c r="H21" s="33"/>
      <c r="I21" s="33"/>
      <c r="J21" s="33"/>
      <c r="K21" s="33"/>
      <c r="L21" s="33">
        <v>71</v>
      </c>
      <c r="M21" s="33"/>
      <c r="N21" s="33"/>
      <c r="O21" s="33"/>
      <c r="P21" s="33"/>
      <c r="Q21" s="33"/>
      <c r="R21" s="33"/>
      <c r="S21" s="33"/>
      <c r="T21" s="33" t="s">
        <v>366</v>
      </c>
      <c r="U21" s="33" t="s">
        <v>366</v>
      </c>
      <c r="V21" s="33" t="s">
        <v>366</v>
      </c>
      <c r="W21" s="33" t="s">
        <v>366</v>
      </c>
      <c r="X21" s="33" t="s">
        <v>366</v>
      </c>
      <c r="Y21" s="33" t="s">
        <v>366</v>
      </c>
      <c r="Z21" s="33" t="s">
        <v>366</v>
      </c>
      <c r="AA21" s="33" t="s">
        <v>366</v>
      </c>
      <c r="AB21" s="40">
        <f t="shared" si="0"/>
        <v>71</v>
      </c>
      <c r="AC21" s="40">
        <f t="shared" si="1"/>
        <v>17</v>
      </c>
    </row>
    <row r="22" spans="1:29">
      <c r="A22" s="29">
        <v>19</v>
      </c>
      <c r="B22" s="33" t="s">
        <v>385</v>
      </c>
      <c r="C22" s="32" t="s">
        <v>231</v>
      </c>
      <c r="D22" s="29">
        <v>1544</v>
      </c>
      <c r="E22" s="33"/>
      <c r="F22" s="33"/>
      <c r="G22" s="33"/>
      <c r="H22" s="33"/>
      <c r="I22" s="33"/>
      <c r="J22" s="33"/>
      <c r="K22" s="33"/>
      <c r="L22" s="33">
        <v>82</v>
      </c>
      <c r="M22" s="33"/>
      <c r="N22" s="33"/>
      <c r="O22" s="33"/>
      <c r="P22" s="33"/>
      <c r="Q22" s="33"/>
      <c r="R22" s="33"/>
      <c r="S22" s="33"/>
      <c r="T22" s="33" t="s">
        <v>366</v>
      </c>
      <c r="U22" s="33" t="s">
        <v>366</v>
      </c>
      <c r="V22" s="33" t="s">
        <v>366</v>
      </c>
      <c r="W22" s="33" t="s">
        <v>366</v>
      </c>
      <c r="X22" s="33" t="s">
        <v>366</v>
      </c>
      <c r="Y22" s="33" t="s">
        <v>366</v>
      </c>
      <c r="Z22" s="33" t="s">
        <v>366</v>
      </c>
      <c r="AA22" s="33" t="s">
        <v>366</v>
      </c>
      <c r="AB22" s="40">
        <f t="shared" si="0"/>
        <v>82</v>
      </c>
      <c r="AC22" s="40">
        <f t="shared" si="1"/>
        <v>4</v>
      </c>
    </row>
    <row r="23" spans="1:29">
      <c r="A23" s="29"/>
      <c r="B23" s="33"/>
      <c r="C23" s="32"/>
      <c r="D23" s="29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40"/>
      <c r="AC23" s="40"/>
    </row>
    <row r="24" spans="1:29">
      <c r="A24" s="29"/>
      <c r="B24" s="33"/>
      <c r="C24" s="32"/>
      <c r="D24" s="2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40"/>
      <c r="AC24" s="40"/>
    </row>
    <row r="25" spans="1:29">
      <c r="A25" s="29"/>
      <c r="B25" s="33"/>
      <c r="C25" s="32"/>
      <c r="D25" s="29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40"/>
      <c r="AC25" s="40"/>
    </row>
    <row r="26" spans="1:29">
      <c r="A26" s="29"/>
      <c r="B26" s="33"/>
      <c r="C26" s="32"/>
      <c r="D26" s="29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40"/>
      <c r="AC26" s="40"/>
    </row>
    <row r="27" spans="1:29">
      <c r="A27" s="29"/>
      <c r="B27" s="33"/>
      <c r="C27" s="32"/>
      <c r="D27" s="29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40"/>
      <c r="AC27" s="40"/>
    </row>
    <row r="28" spans="1:29">
      <c r="A28" s="29"/>
      <c r="B28" s="33"/>
      <c r="C28" s="32"/>
      <c r="D28" s="29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40"/>
      <c r="AC28" s="40"/>
    </row>
    <row r="29" spans="1:29">
      <c r="A29" s="29"/>
      <c r="B29" s="33"/>
      <c r="C29" s="32"/>
      <c r="D29" s="29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40"/>
      <c r="AC29" s="40"/>
    </row>
    <row r="30" spans="1:29">
      <c r="A30" s="29"/>
      <c r="B30" s="33"/>
      <c r="C30" s="32"/>
      <c r="D30" s="29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40"/>
      <c r="AC30" s="40"/>
    </row>
    <row r="31" spans="1:29">
      <c r="A31" s="29"/>
      <c r="B31" s="33"/>
      <c r="C31" s="32"/>
      <c r="D31" s="29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40"/>
      <c r="AC31" s="40"/>
    </row>
    <row r="32" spans="1:29">
      <c r="A32" s="29"/>
      <c r="B32" s="33"/>
      <c r="C32" s="32"/>
      <c r="D32" s="29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40"/>
      <c r="AC32" s="40"/>
    </row>
    <row r="33" spans="1:29">
      <c r="A33" s="29"/>
      <c r="B33" s="33"/>
      <c r="C33" s="32"/>
      <c r="D33" s="29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40"/>
      <c r="AC33" s="40"/>
    </row>
    <row r="34" spans="1:29">
      <c r="A34" s="29"/>
      <c r="B34" s="33"/>
      <c r="C34" s="32"/>
      <c r="D34" s="29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40"/>
      <c r="AC34" s="40"/>
    </row>
    <row r="35" spans="1:29">
      <c r="A35" s="29"/>
      <c r="B35" s="33"/>
      <c r="C35" s="32"/>
      <c r="D35" s="29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40"/>
      <c r="AC35" s="40"/>
    </row>
    <row r="36" spans="1:29">
      <c r="A36" s="29"/>
      <c r="B36" s="33"/>
      <c r="C36" s="32"/>
      <c r="D36" s="29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40"/>
      <c r="AC36" s="40"/>
    </row>
    <row r="37" spans="1:29" ht="15.75" thickBot="1">
      <c r="A37" s="34"/>
      <c r="B37" s="36"/>
      <c r="C37" s="35"/>
      <c r="D37" s="34"/>
      <c r="E37" s="33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40"/>
      <c r="AC37" s="40"/>
    </row>
    <row r="38" spans="1:29" ht="15.75" thickTop="1">
      <c r="A38" s="37"/>
      <c r="B38" s="38" t="s">
        <v>224</v>
      </c>
      <c r="C38" s="37"/>
      <c r="D38" s="37"/>
      <c r="E38" s="37" t="e">
        <f>AVERAGE(E4:E37)</f>
        <v>#DIV/0!</v>
      </c>
      <c r="F38" s="37" t="e">
        <f t="shared" ref="F38:AC38" si="2">AVERAGE(F4:F37)</f>
        <v>#DIV/0!</v>
      </c>
      <c r="G38" s="37" t="e">
        <f t="shared" si="2"/>
        <v>#DIV/0!</v>
      </c>
      <c r="H38" s="37" t="e">
        <f t="shared" si="2"/>
        <v>#DIV/0!</v>
      </c>
      <c r="I38" s="37" t="e">
        <f t="shared" si="2"/>
        <v>#DIV/0!</v>
      </c>
      <c r="J38" s="37" t="e">
        <f t="shared" si="2"/>
        <v>#DIV/0!</v>
      </c>
      <c r="K38" s="37" t="e">
        <f t="shared" si="2"/>
        <v>#DIV/0!</v>
      </c>
      <c r="L38" s="37">
        <f t="shared" si="2"/>
        <v>78.21052631578948</v>
      </c>
      <c r="M38" s="37" t="e">
        <f t="shared" si="2"/>
        <v>#DIV/0!</v>
      </c>
      <c r="N38" s="37" t="e">
        <f t="shared" si="2"/>
        <v>#DIV/0!</v>
      </c>
      <c r="O38" s="37" t="e">
        <f t="shared" si="2"/>
        <v>#DIV/0!</v>
      </c>
      <c r="P38" s="37" t="e">
        <f t="shared" si="2"/>
        <v>#DIV/0!</v>
      </c>
      <c r="Q38" s="37" t="e">
        <f t="shared" si="2"/>
        <v>#DIV/0!</v>
      </c>
      <c r="R38" s="37" t="e">
        <f t="shared" si="2"/>
        <v>#DIV/0!</v>
      </c>
      <c r="S38" s="37" t="e">
        <f t="shared" si="2"/>
        <v>#DIV/0!</v>
      </c>
      <c r="T38" s="37" t="e">
        <f t="shared" si="2"/>
        <v>#DIV/0!</v>
      </c>
      <c r="U38" s="37" t="e">
        <f t="shared" si="2"/>
        <v>#DIV/0!</v>
      </c>
      <c r="V38" s="37" t="e">
        <f t="shared" si="2"/>
        <v>#DIV/0!</v>
      </c>
      <c r="W38" s="37" t="e">
        <f t="shared" si="2"/>
        <v>#DIV/0!</v>
      </c>
      <c r="X38" s="37" t="e">
        <f t="shared" si="2"/>
        <v>#DIV/0!</v>
      </c>
      <c r="Y38" s="37" t="e">
        <f t="shared" si="2"/>
        <v>#DIV/0!</v>
      </c>
      <c r="Z38" s="37" t="e">
        <f t="shared" si="2"/>
        <v>#DIV/0!</v>
      </c>
      <c r="AA38" s="37" t="e">
        <f t="shared" si="2"/>
        <v>#DIV/0!</v>
      </c>
      <c r="AB38" s="37">
        <f t="shared" si="2"/>
        <v>78.21052631578948</v>
      </c>
      <c r="AC38" s="37">
        <f t="shared" si="2"/>
        <v>9.4210526315789469</v>
      </c>
    </row>
  </sheetData>
  <mergeCells count="11">
    <mergeCell ref="V2:W2"/>
    <mergeCell ref="X2:Z2"/>
    <mergeCell ref="AA2:AA3"/>
    <mergeCell ref="AB2:AB3"/>
    <mergeCell ref="AC2:AC3"/>
    <mergeCell ref="T2:U2"/>
    <mergeCell ref="A2:A3"/>
    <mergeCell ref="B2:B3"/>
    <mergeCell ref="C2:C3"/>
    <mergeCell ref="D2:D3"/>
    <mergeCell ref="E2:R2"/>
  </mergeCells>
  <conditionalFormatting sqref="AB4:AB37">
    <cfRule type="colorScale" priority="14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15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16">
      <colorScale>
        <cfvo type="min" val="0"/>
        <cfvo type="max" val="0"/>
        <color rgb="FFFF0000"/>
        <color rgb="FF00B050"/>
      </colorScale>
    </cfRule>
    <cfRule type="colorScale" priority="17">
      <colorScale>
        <cfvo type="min" val="0"/>
        <cfvo type="max" val="0"/>
        <color rgb="FF00B050"/>
        <color rgb="FFFFEF9C"/>
      </colorScale>
    </cfRule>
    <cfRule type="dataBar" priority="18">
      <dataBar>
        <cfvo type="min" val="0"/>
        <cfvo type="max" val="0"/>
        <color rgb="FF008AEF"/>
      </dataBar>
    </cfRule>
  </conditionalFormatting>
  <conditionalFormatting sqref="AC4:AC37">
    <cfRule type="colorScale" priority="12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13">
      <colorScale>
        <cfvo type="min" val="0"/>
        <cfvo type="max" val="0"/>
        <color rgb="FF00B050"/>
        <color rgb="FFFFEF9C"/>
      </colorScale>
    </cfRule>
  </conditionalFormatting>
  <conditionalFormatting sqref="AC4:AC36">
    <cfRule type="colorScale" priority="10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22">
    <cfRule type="colorScale" priority="5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6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7">
      <colorScale>
        <cfvo type="min" val="0"/>
        <cfvo type="max" val="0"/>
        <color rgb="FFFF0000"/>
        <color rgb="FF00B050"/>
      </colorScale>
    </cfRule>
    <cfRule type="colorScale" priority="8">
      <colorScale>
        <cfvo type="min" val="0"/>
        <cfvo type="max" val="0"/>
        <color rgb="FF00B050"/>
        <color rgb="FFFFEF9C"/>
      </colorScale>
    </cfRule>
    <cfRule type="dataBar" priority="9">
      <dataBar>
        <cfvo type="min" val="0"/>
        <cfvo type="max" val="0"/>
        <color rgb="FF008AEF"/>
      </dataBar>
    </cfRule>
  </conditionalFormatting>
  <conditionalFormatting sqref="AC4:AC22">
    <cfRule type="colorScale" priority="3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4">
      <colorScale>
        <cfvo type="min" val="0"/>
        <cfvo type="max" val="0"/>
        <color rgb="FF00B050"/>
        <color rgb="FFFFEF9C"/>
      </colorScale>
    </cfRule>
  </conditionalFormatting>
  <conditionalFormatting sqref="AC4:AC22">
    <cfRule type="colorScale" priority="1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3"/>
  <sheetViews>
    <sheetView topLeftCell="A118" workbookViewId="0">
      <selection activeCell="B1" sqref="B1"/>
    </sheetView>
  </sheetViews>
  <sheetFormatPr defaultRowHeight="15"/>
  <cols>
    <col min="1" max="1" width="6" style="43" customWidth="1"/>
    <col min="2" max="2" width="44.85546875" style="43" customWidth="1"/>
    <col min="3" max="3" width="8" style="43" customWidth="1"/>
    <col min="4" max="4" width="10.7109375" style="43" customWidth="1"/>
    <col min="5" max="256" width="9.140625" style="43"/>
    <col min="257" max="257" width="6" style="43" customWidth="1"/>
    <col min="258" max="258" width="44.85546875" style="43" customWidth="1"/>
    <col min="259" max="259" width="11.28515625" style="43" customWidth="1"/>
    <col min="260" max="260" width="10.7109375" style="43" customWidth="1"/>
    <col min="261" max="512" width="9.140625" style="43"/>
    <col min="513" max="513" width="6" style="43" customWidth="1"/>
    <col min="514" max="514" width="44.85546875" style="43" customWidth="1"/>
    <col min="515" max="515" width="11.28515625" style="43" customWidth="1"/>
    <col min="516" max="516" width="10.7109375" style="43" customWidth="1"/>
    <col min="517" max="768" width="9.140625" style="43"/>
    <col min="769" max="769" width="6" style="43" customWidth="1"/>
    <col min="770" max="770" width="44.85546875" style="43" customWidth="1"/>
    <col min="771" max="771" width="11.28515625" style="43" customWidth="1"/>
    <col min="772" max="772" width="10.7109375" style="43" customWidth="1"/>
    <col min="773" max="1024" width="9.140625" style="43"/>
    <col min="1025" max="1025" width="6" style="43" customWidth="1"/>
    <col min="1026" max="1026" width="44.85546875" style="43" customWidth="1"/>
    <col min="1027" max="1027" width="11.28515625" style="43" customWidth="1"/>
    <col min="1028" max="1028" width="10.7109375" style="43" customWidth="1"/>
    <col min="1029" max="1280" width="9.140625" style="43"/>
    <col min="1281" max="1281" width="6" style="43" customWidth="1"/>
    <col min="1282" max="1282" width="44.85546875" style="43" customWidth="1"/>
    <col min="1283" max="1283" width="11.28515625" style="43" customWidth="1"/>
    <col min="1284" max="1284" width="10.7109375" style="43" customWidth="1"/>
    <col min="1285" max="1536" width="9.140625" style="43"/>
    <col min="1537" max="1537" width="6" style="43" customWidth="1"/>
    <col min="1538" max="1538" width="44.85546875" style="43" customWidth="1"/>
    <col min="1539" max="1539" width="11.28515625" style="43" customWidth="1"/>
    <col min="1540" max="1540" width="10.7109375" style="43" customWidth="1"/>
    <col min="1541" max="1792" width="9.140625" style="43"/>
    <col min="1793" max="1793" width="6" style="43" customWidth="1"/>
    <col min="1794" max="1794" width="44.85546875" style="43" customWidth="1"/>
    <col min="1795" max="1795" width="11.28515625" style="43" customWidth="1"/>
    <col min="1796" max="1796" width="10.7109375" style="43" customWidth="1"/>
    <col min="1797" max="2048" width="9.140625" style="43"/>
    <col min="2049" max="2049" width="6" style="43" customWidth="1"/>
    <col min="2050" max="2050" width="44.85546875" style="43" customWidth="1"/>
    <col min="2051" max="2051" width="11.28515625" style="43" customWidth="1"/>
    <col min="2052" max="2052" width="10.7109375" style="43" customWidth="1"/>
    <col min="2053" max="2304" width="9.140625" style="43"/>
    <col min="2305" max="2305" width="6" style="43" customWidth="1"/>
    <col min="2306" max="2306" width="44.85546875" style="43" customWidth="1"/>
    <col min="2307" max="2307" width="11.28515625" style="43" customWidth="1"/>
    <col min="2308" max="2308" width="10.7109375" style="43" customWidth="1"/>
    <col min="2309" max="2560" width="9.140625" style="43"/>
    <col min="2561" max="2561" width="6" style="43" customWidth="1"/>
    <col min="2562" max="2562" width="44.85546875" style="43" customWidth="1"/>
    <col min="2563" max="2563" width="11.28515625" style="43" customWidth="1"/>
    <col min="2564" max="2564" width="10.7109375" style="43" customWidth="1"/>
    <col min="2565" max="2816" width="9.140625" style="43"/>
    <col min="2817" max="2817" width="6" style="43" customWidth="1"/>
    <col min="2818" max="2818" width="44.85546875" style="43" customWidth="1"/>
    <col min="2819" max="2819" width="11.28515625" style="43" customWidth="1"/>
    <col min="2820" max="2820" width="10.7109375" style="43" customWidth="1"/>
    <col min="2821" max="3072" width="9.140625" style="43"/>
    <col min="3073" max="3073" width="6" style="43" customWidth="1"/>
    <col min="3074" max="3074" width="44.85546875" style="43" customWidth="1"/>
    <col min="3075" max="3075" width="11.28515625" style="43" customWidth="1"/>
    <col min="3076" max="3076" width="10.7109375" style="43" customWidth="1"/>
    <col min="3077" max="3328" width="9.140625" style="43"/>
    <col min="3329" max="3329" width="6" style="43" customWidth="1"/>
    <col min="3330" max="3330" width="44.85546875" style="43" customWidth="1"/>
    <col min="3331" max="3331" width="11.28515625" style="43" customWidth="1"/>
    <col min="3332" max="3332" width="10.7109375" style="43" customWidth="1"/>
    <col min="3333" max="3584" width="9.140625" style="43"/>
    <col min="3585" max="3585" width="6" style="43" customWidth="1"/>
    <col min="3586" max="3586" width="44.85546875" style="43" customWidth="1"/>
    <col min="3587" max="3587" width="11.28515625" style="43" customWidth="1"/>
    <col min="3588" max="3588" width="10.7109375" style="43" customWidth="1"/>
    <col min="3589" max="3840" width="9.140625" style="43"/>
    <col min="3841" max="3841" width="6" style="43" customWidth="1"/>
    <col min="3842" max="3842" width="44.85546875" style="43" customWidth="1"/>
    <col min="3843" max="3843" width="11.28515625" style="43" customWidth="1"/>
    <col min="3844" max="3844" width="10.7109375" style="43" customWidth="1"/>
    <col min="3845" max="4096" width="9.140625" style="43"/>
    <col min="4097" max="4097" width="6" style="43" customWidth="1"/>
    <col min="4098" max="4098" width="44.85546875" style="43" customWidth="1"/>
    <col min="4099" max="4099" width="11.28515625" style="43" customWidth="1"/>
    <col min="4100" max="4100" width="10.7109375" style="43" customWidth="1"/>
    <col min="4101" max="4352" width="9.140625" style="43"/>
    <col min="4353" max="4353" width="6" style="43" customWidth="1"/>
    <col min="4354" max="4354" width="44.85546875" style="43" customWidth="1"/>
    <col min="4355" max="4355" width="11.28515625" style="43" customWidth="1"/>
    <col min="4356" max="4356" width="10.7109375" style="43" customWidth="1"/>
    <col min="4357" max="4608" width="9.140625" style="43"/>
    <col min="4609" max="4609" width="6" style="43" customWidth="1"/>
    <col min="4610" max="4610" width="44.85546875" style="43" customWidth="1"/>
    <col min="4611" max="4611" width="11.28515625" style="43" customWidth="1"/>
    <col min="4612" max="4612" width="10.7109375" style="43" customWidth="1"/>
    <col min="4613" max="4864" width="9.140625" style="43"/>
    <col min="4865" max="4865" width="6" style="43" customWidth="1"/>
    <col min="4866" max="4866" width="44.85546875" style="43" customWidth="1"/>
    <col min="4867" max="4867" width="11.28515625" style="43" customWidth="1"/>
    <col min="4868" max="4868" width="10.7109375" style="43" customWidth="1"/>
    <col min="4869" max="5120" width="9.140625" style="43"/>
    <col min="5121" max="5121" width="6" style="43" customWidth="1"/>
    <col min="5122" max="5122" width="44.85546875" style="43" customWidth="1"/>
    <col min="5123" max="5123" width="11.28515625" style="43" customWidth="1"/>
    <col min="5124" max="5124" width="10.7109375" style="43" customWidth="1"/>
    <col min="5125" max="5376" width="9.140625" style="43"/>
    <col min="5377" max="5377" width="6" style="43" customWidth="1"/>
    <col min="5378" max="5378" width="44.85546875" style="43" customWidth="1"/>
    <col min="5379" max="5379" width="11.28515625" style="43" customWidth="1"/>
    <col min="5380" max="5380" width="10.7109375" style="43" customWidth="1"/>
    <col min="5381" max="5632" width="9.140625" style="43"/>
    <col min="5633" max="5633" width="6" style="43" customWidth="1"/>
    <col min="5634" max="5634" width="44.85546875" style="43" customWidth="1"/>
    <col min="5635" max="5635" width="11.28515625" style="43" customWidth="1"/>
    <col min="5636" max="5636" width="10.7109375" style="43" customWidth="1"/>
    <col min="5637" max="5888" width="9.140625" style="43"/>
    <col min="5889" max="5889" width="6" style="43" customWidth="1"/>
    <col min="5890" max="5890" width="44.85546875" style="43" customWidth="1"/>
    <col min="5891" max="5891" width="11.28515625" style="43" customWidth="1"/>
    <col min="5892" max="5892" width="10.7109375" style="43" customWidth="1"/>
    <col min="5893" max="6144" width="9.140625" style="43"/>
    <col min="6145" max="6145" width="6" style="43" customWidth="1"/>
    <col min="6146" max="6146" width="44.85546875" style="43" customWidth="1"/>
    <col min="6147" max="6147" width="11.28515625" style="43" customWidth="1"/>
    <col min="6148" max="6148" width="10.7109375" style="43" customWidth="1"/>
    <col min="6149" max="6400" width="9.140625" style="43"/>
    <col min="6401" max="6401" width="6" style="43" customWidth="1"/>
    <col min="6402" max="6402" width="44.85546875" style="43" customWidth="1"/>
    <col min="6403" max="6403" width="11.28515625" style="43" customWidth="1"/>
    <col min="6404" max="6404" width="10.7109375" style="43" customWidth="1"/>
    <col min="6405" max="6656" width="9.140625" style="43"/>
    <col min="6657" max="6657" width="6" style="43" customWidth="1"/>
    <col min="6658" max="6658" width="44.85546875" style="43" customWidth="1"/>
    <col min="6659" max="6659" width="11.28515625" style="43" customWidth="1"/>
    <col min="6660" max="6660" width="10.7109375" style="43" customWidth="1"/>
    <col min="6661" max="6912" width="9.140625" style="43"/>
    <col min="6913" max="6913" width="6" style="43" customWidth="1"/>
    <col min="6914" max="6914" width="44.85546875" style="43" customWidth="1"/>
    <col min="6915" max="6915" width="11.28515625" style="43" customWidth="1"/>
    <col min="6916" max="6916" width="10.7109375" style="43" customWidth="1"/>
    <col min="6917" max="7168" width="9.140625" style="43"/>
    <col min="7169" max="7169" width="6" style="43" customWidth="1"/>
    <col min="7170" max="7170" width="44.85546875" style="43" customWidth="1"/>
    <col min="7171" max="7171" width="11.28515625" style="43" customWidth="1"/>
    <col min="7172" max="7172" width="10.7109375" style="43" customWidth="1"/>
    <col min="7173" max="7424" width="9.140625" style="43"/>
    <col min="7425" max="7425" width="6" style="43" customWidth="1"/>
    <col min="7426" max="7426" width="44.85546875" style="43" customWidth="1"/>
    <col min="7427" max="7427" width="11.28515625" style="43" customWidth="1"/>
    <col min="7428" max="7428" width="10.7109375" style="43" customWidth="1"/>
    <col min="7429" max="7680" width="9.140625" style="43"/>
    <col min="7681" max="7681" width="6" style="43" customWidth="1"/>
    <col min="7682" max="7682" width="44.85546875" style="43" customWidth="1"/>
    <col min="7683" max="7683" width="11.28515625" style="43" customWidth="1"/>
    <col min="7684" max="7684" width="10.7109375" style="43" customWidth="1"/>
    <col min="7685" max="7936" width="9.140625" style="43"/>
    <col min="7937" max="7937" width="6" style="43" customWidth="1"/>
    <col min="7938" max="7938" width="44.85546875" style="43" customWidth="1"/>
    <col min="7939" max="7939" width="11.28515625" style="43" customWidth="1"/>
    <col min="7940" max="7940" width="10.7109375" style="43" customWidth="1"/>
    <col min="7941" max="8192" width="9.140625" style="43"/>
    <col min="8193" max="8193" width="6" style="43" customWidth="1"/>
    <col min="8194" max="8194" width="44.85546875" style="43" customWidth="1"/>
    <col min="8195" max="8195" width="11.28515625" style="43" customWidth="1"/>
    <col min="8196" max="8196" width="10.7109375" style="43" customWidth="1"/>
    <col min="8197" max="8448" width="9.140625" style="43"/>
    <col min="8449" max="8449" width="6" style="43" customWidth="1"/>
    <col min="8450" max="8450" width="44.85546875" style="43" customWidth="1"/>
    <col min="8451" max="8451" width="11.28515625" style="43" customWidth="1"/>
    <col min="8452" max="8452" width="10.7109375" style="43" customWidth="1"/>
    <col min="8453" max="8704" width="9.140625" style="43"/>
    <col min="8705" max="8705" width="6" style="43" customWidth="1"/>
    <col min="8706" max="8706" width="44.85546875" style="43" customWidth="1"/>
    <col min="8707" max="8707" width="11.28515625" style="43" customWidth="1"/>
    <col min="8708" max="8708" width="10.7109375" style="43" customWidth="1"/>
    <col min="8709" max="8960" width="9.140625" style="43"/>
    <col min="8961" max="8961" width="6" style="43" customWidth="1"/>
    <col min="8962" max="8962" width="44.85546875" style="43" customWidth="1"/>
    <col min="8963" max="8963" width="11.28515625" style="43" customWidth="1"/>
    <col min="8964" max="8964" width="10.7109375" style="43" customWidth="1"/>
    <col min="8965" max="9216" width="9.140625" style="43"/>
    <col min="9217" max="9217" width="6" style="43" customWidth="1"/>
    <col min="9218" max="9218" width="44.85546875" style="43" customWidth="1"/>
    <col min="9219" max="9219" width="11.28515625" style="43" customWidth="1"/>
    <col min="9220" max="9220" width="10.7109375" style="43" customWidth="1"/>
    <col min="9221" max="9472" width="9.140625" style="43"/>
    <col min="9473" max="9473" width="6" style="43" customWidth="1"/>
    <col min="9474" max="9474" width="44.85546875" style="43" customWidth="1"/>
    <col min="9475" max="9475" width="11.28515625" style="43" customWidth="1"/>
    <col min="9476" max="9476" width="10.7109375" style="43" customWidth="1"/>
    <col min="9477" max="9728" width="9.140625" style="43"/>
    <col min="9729" max="9729" width="6" style="43" customWidth="1"/>
    <col min="9730" max="9730" width="44.85546875" style="43" customWidth="1"/>
    <col min="9731" max="9731" width="11.28515625" style="43" customWidth="1"/>
    <col min="9732" max="9732" width="10.7109375" style="43" customWidth="1"/>
    <col min="9733" max="9984" width="9.140625" style="43"/>
    <col min="9985" max="9985" width="6" style="43" customWidth="1"/>
    <col min="9986" max="9986" width="44.85546875" style="43" customWidth="1"/>
    <col min="9987" max="9987" width="11.28515625" style="43" customWidth="1"/>
    <col min="9988" max="9988" width="10.7109375" style="43" customWidth="1"/>
    <col min="9989" max="10240" width="9.140625" style="43"/>
    <col min="10241" max="10241" width="6" style="43" customWidth="1"/>
    <col min="10242" max="10242" width="44.85546875" style="43" customWidth="1"/>
    <col min="10243" max="10243" width="11.28515625" style="43" customWidth="1"/>
    <col min="10244" max="10244" width="10.7109375" style="43" customWidth="1"/>
    <col min="10245" max="10496" width="9.140625" style="43"/>
    <col min="10497" max="10497" width="6" style="43" customWidth="1"/>
    <col min="10498" max="10498" width="44.85546875" style="43" customWidth="1"/>
    <col min="10499" max="10499" width="11.28515625" style="43" customWidth="1"/>
    <col min="10500" max="10500" width="10.7109375" style="43" customWidth="1"/>
    <col min="10501" max="10752" width="9.140625" style="43"/>
    <col min="10753" max="10753" width="6" style="43" customWidth="1"/>
    <col min="10754" max="10754" width="44.85546875" style="43" customWidth="1"/>
    <col min="10755" max="10755" width="11.28515625" style="43" customWidth="1"/>
    <col min="10756" max="10756" width="10.7109375" style="43" customWidth="1"/>
    <col min="10757" max="11008" width="9.140625" style="43"/>
    <col min="11009" max="11009" width="6" style="43" customWidth="1"/>
    <col min="11010" max="11010" width="44.85546875" style="43" customWidth="1"/>
    <col min="11011" max="11011" width="11.28515625" style="43" customWidth="1"/>
    <col min="11012" max="11012" width="10.7109375" style="43" customWidth="1"/>
    <col min="11013" max="11264" width="9.140625" style="43"/>
    <col min="11265" max="11265" width="6" style="43" customWidth="1"/>
    <col min="11266" max="11266" width="44.85546875" style="43" customWidth="1"/>
    <col min="11267" max="11267" width="11.28515625" style="43" customWidth="1"/>
    <col min="11268" max="11268" width="10.7109375" style="43" customWidth="1"/>
    <col min="11269" max="11520" width="9.140625" style="43"/>
    <col min="11521" max="11521" width="6" style="43" customWidth="1"/>
    <col min="11522" max="11522" width="44.85546875" style="43" customWidth="1"/>
    <col min="11523" max="11523" width="11.28515625" style="43" customWidth="1"/>
    <col min="11524" max="11524" width="10.7109375" style="43" customWidth="1"/>
    <col min="11525" max="11776" width="9.140625" style="43"/>
    <col min="11777" max="11777" width="6" style="43" customWidth="1"/>
    <col min="11778" max="11778" width="44.85546875" style="43" customWidth="1"/>
    <col min="11779" max="11779" width="11.28515625" style="43" customWidth="1"/>
    <col min="11780" max="11780" width="10.7109375" style="43" customWidth="1"/>
    <col min="11781" max="12032" width="9.140625" style="43"/>
    <col min="12033" max="12033" width="6" style="43" customWidth="1"/>
    <col min="12034" max="12034" width="44.85546875" style="43" customWidth="1"/>
    <col min="12035" max="12035" width="11.28515625" style="43" customWidth="1"/>
    <col min="12036" max="12036" width="10.7109375" style="43" customWidth="1"/>
    <col min="12037" max="12288" width="9.140625" style="43"/>
    <col min="12289" max="12289" width="6" style="43" customWidth="1"/>
    <col min="12290" max="12290" width="44.85546875" style="43" customWidth="1"/>
    <col min="12291" max="12291" width="11.28515625" style="43" customWidth="1"/>
    <col min="12292" max="12292" width="10.7109375" style="43" customWidth="1"/>
    <col min="12293" max="12544" width="9.140625" style="43"/>
    <col min="12545" max="12545" width="6" style="43" customWidth="1"/>
    <col min="12546" max="12546" width="44.85546875" style="43" customWidth="1"/>
    <col min="12547" max="12547" width="11.28515625" style="43" customWidth="1"/>
    <col min="12548" max="12548" width="10.7109375" style="43" customWidth="1"/>
    <col min="12549" max="12800" width="9.140625" style="43"/>
    <col min="12801" max="12801" width="6" style="43" customWidth="1"/>
    <col min="12802" max="12802" width="44.85546875" style="43" customWidth="1"/>
    <col min="12803" max="12803" width="11.28515625" style="43" customWidth="1"/>
    <col min="12804" max="12804" width="10.7109375" style="43" customWidth="1"/>
    <col min="12805" max="13056" width="9.140625" style="43"/>
    <col min="13057" max="13057" width="6" style="43" customWidth="1"/>
    <col min="13058" max="13058" width="44.85546875" style="43" customWidth="1"/>
    <col min="13059" max="13059" width="11.28515625" style="43" customWidth="1"/>
    <col min="13060" max="13060" width="10.7109375" style="43" customWidth="1"/>
    <col min="13061" max="13312" width="9.140625" style="43"/>
    <col min="13313" max="13313" width="6" style="43" customWidth="1"/>
    <col min="13314" max="13314" width="44.85546875" style="43" customWidth="1"/>
    <col min="13315" max="13315" width="11.28515625" style="43" customWidth="1"/>
    <col min="13316" max="13316" width="10.7109375" style="43" customWidth="1"/>
    <col min="13317" max="13568" width="9.140625" style="43"/>
    <col min="13569" max="13569" width="6" style="43" customWidth="1"/>
    <col min="13570" max="13570" width="44.85546875" style="43" customWidth="1"/>
    <col min="13571" max="13571" width="11.28515625" style="43" customWidth="1"/>
    <col min="13572" max="13572" width="10.7109375" style="43" customWidth="1"/>
    <col min="13573" max="13824" width="9.140625" style="43"/>
    <col min="13825" max="13825" width="6" style="43" customWidth="1"/>
    <col min="13826" max="13826" width="44.85546875" style="43" customWidth="1"/>
    <col min="13827" max="13827" width="11.28515625" style="43" customWidth="1"/>
    <col min="13828" max="13828" width="10.7109375" style="43" customWidth="1"/>
    <col min="13829" max="14080" width="9.140625" style="43"/>
    <col min="14081" max="14081" width="6" style="43" customWidth="1"/>
    <col min="14082" max="14082" width="44.85546875" style="43" customWidth="1"/>
    <col min="14083" max="14083" width="11.28515625" style="43" customWidth="1"/>
    <col min="14084" max="14084" width="10.7109375" style="43" customWidth="1"/>
    <col min="14085" max="14336" width="9.140625" style="43"/>
    <col min="14337" max="14337" width="6" style="43" customWidth="1"/>
    <col min="14338" max="14338" width="44.85546875" style="43" customWidth="1"/>
    <col min="14339" max="14339" width="11.28515625" style="43" customWidth="1"/>
    <col min="14340" max="14340" width="10.7109375" style="43" customWidth="1"/>
    <col min="14341" max="14592" width="9.140625" style="43"/>
    <col min="14593" max="14593" width="6" style="43" customWidth="1"/>
    <col min="14594" max="14594" width="44.85546875" style="43" customWidth="1"/>
    <col min="14595" max="14595" width="11.28515625" style="43" customWidth="1"/>
    <col min="14596" max="14596" width="10.7109375" style="43" customWidth="1"/>
    <col min="14597" max="14848" width="9.140625" style="43"/>
    <col min="14849" max="14849" width="6" style="43" customWidth="1"/>
    <col min="14850" max="14850" width="44.85546875" style="43" customWidth="1"/>
    <col min="14851" max="14851" width="11.28515625" style="43" customWidth="1"/>
    <col min="14852" max="14852" width="10.7109375" style="43" customWidth="1"/>
    <col min="14853" max="15104" width="9.140625" style="43"/>
    <col min="15105" max="15105" width="6" style="43" customWidth="1"/>
    <col min="15106" max="15106" width="44.85546875" style="43" customWidth="1"/>
    <col min="15107" max="15107" width="11.28515625" style="43" customWidth="1"/>
    <col min="15108" max="15108" width="10.7109375" style="43" customWidth="1"/>
    <col min="15109" max="15360" width="9.140625" style="43"/>
    <col min="15361" max="15361" width="6" style="43" customWidth="1"/>
    <col min="15362" max="15362" width="44.85546875" style="43" customWidth="1"/>
    <col min="15363" max="15363" width="11.28515625" style="43" customWidth="1"/>
    <col min="15364" max="15364" width="10.7109375" style="43" customWidth="1"/>
    <col min="15365" max="15616" width="9.140625" style="43"/>
    <col min="15617" max="15617" width="6" style="43" customWidth="1"/>
    <col min="15618" max="15618" width="44.85546875" style="43" customWidth="1"/>
    <col min="15619" max="15619" width="11.28515625" style="43" customWidth="1"/>
    <col min="15620" max="15620" width="10.7109375" style="43" customWidth="1"/>
    <col min="15621" max="15872" width="9.140625" style="43"/>
    <col min="15873" max="15873" width="6" style="43" customWidth="1"/>
    <col min="15874" max="15874" width="44.85546875" style="43" customWidth="1"/>
    <col min="15875" max="15875" width="11.28515625" style="43" customWidth="1"/>
    <col min="15876" max="15876" width="10.7109375" style="43" customWidth="1"/>
    <col min="15877" max="16128" width="9.140625" style="43"/>
    <col min="16129" max="16129" width="6" style="43" customWidth="1"/>
    <col min="16130" max="16130" width="44.85546875" style="43" customWidth="1"/>
    <col min="16131" max="16131" width="11.28515625" style="43" customWidth="1"/>
    <col min="16132" max="16132" width="10.7109375" style="43" customWidth="1"/>
    <col min="16133" max="16384" width="9.140625" style="43"/>
  </cols>
  <sheetData>
    <row r="1" spans="1:4">
      <c r="A1" s="45" t="s">
        <v>237</v>
      </c>
      <c r="B1" s="45" t="s">
        <v>154</v>
      </c>
      <c r="C1" s="45" t="s">
        <v>137</v>
      </c>
      <c r="D1" s="45" t="s">
        <v>138</v>
      </c>
    </row>
    <row r="2" spans="1:4">
      <c r="A2" s="43">
        <v>1</v>
      </c>
      <c r="B2" s="43" t="s">
        <v>238</v>
      </c>
      <c r="C2" s="44" t="s">
        <v>239</v>
      </c>
      <c r="D2" s="43">
        <v>1369</v>
      </c>
    </row>
    <row r="3" spans="1:4">
      <c r="A3" s="43">
        <v>2</v>
      </c>
      <c r="B3" s="43" t="s">
        <v>240</v>
      </c>
      <c r="C3" s="44" t="s">
        <v>239</v>
      </c>
      <c r="D3" s="43">
        <v>1370</v>
      </c>
    </row>
    <row r="4" spans="1:4">
      <c r="A4" s="43">
        <v>3</v>
      </c>
      <c r="B4" s="43" t="s">
        <v>241</v>
      </c>
      <c r="C4" s="44" t="s">
        <v>239</v>
      </c>
      <c r="D4" s="43">
        <v>1371</v>
      </c>
    </row>
    <row r="5" spans="1:4">
      <c r="A5" s="43">
        <v>4</v>
      </c>
      <c r="B5" s="43" t="s">
        <v>242</v>
      </c>
      <c r="C5" s="44" t="s">
        <v>239</v>
      </c>
      <c r="D5" s="43">
        <v>1373</v>
      </c>
    </row>
    <row r="6" spans="1:4">
      <c r="A6" s="43">
        <v>5</v>
      </c>
      <c r="B6" s="43" t="s">
        <v>243</v>
      </c>
      <c r="C6" s="44" t="s">
        <v>239</v>
      </c>
      <c r="D6" s="43">
        <v>1374</v>
      </c>
    </row>
    <row r="7" spans="1:4">
      <c r="A7" s="43">
        <v>6</v>
      </c>
      <c r="B7" s="43" t="s">
        <v>244</v>
      </c>
      <c r="C7" s="44" t="s">
        <v>239</v>
      </c>
      <c r="D7" s="43">
        <v>1376</v>
      </c>
    </row>
    <row r="8" spans="1:4">
      <c r="A8" s="43">
        <v>7</v>
      </c>
      <c r="B8" s="43" t="s">
        <v>245</v>
      </c>
      <c r="C8" s="44" t="s">
        <v>239</v>
      </c>
      <c r="D8" s="43">
        <v>1405</v>
      </c>
    </row>
    <row r="9" spans="1:4">
      <c r="A9" s="43">
        <v>8</v>
      </c>
      <c r="B9" s="43" t="s">
        <v>246</v>
      </c>
      <c r="C9" s="44" t="s">
        <v>239</v>
      </c>
      <c r="D9" s="43">
        <v>1412</v>
      </c>
    </row>
    <row r="10" spans="1:4">
      <c r="A10" s="43">
        <v>9</v>
      </c>
      <c r="B10" s="43" t="s">
        <v>247</v>
      </c>
      <c r="C10" s="44" t="s">
        <v>239</v>
      </c>
      <c r="D10" s="43">
        <v>1381</v>
      </c>
    </row>
    <row r="11" spans="1:4">
      <c r="A11" s="43">
        <v>10</v>
      </c>
      <c r="B11" s="43" t="s">
        <v>248</v>
      </c>
      <c r="C11" s="44" t="s">
        <v>239</v>
      </c>
      <c r="D11" s="43">
        <v>1383</v>
      </c>
    </row>
    <row r="12" spans="1:4">
      <c r="A12" s="43">
        <v>11</v>
      </c>
      <c r="B12" s="43" t="s">
        <v>249</v>
      </c>
      <c r="C12" s="44" t="s">
        <v>239</v>
      </c>
      <c r="D12" s="43">
        <v>1385</v>
      </c>
    </row>
    <row r="13" spans="1:4">
      <c r="A13" s="43">
        <v>12</v>
      </c>
      <c r="B13" s="43" t="s">
        <v>250</v>
      </c>
      <c r="C13" s="44" t="s">
        <v>239</v>
      </c>
      <c r="D13" s="43">
        <v>1388</v>
      </c>
    </row>
    <row r="14" spans="1:4">
      <c r="A14" s="43">
        <v>13</v>
      </c>
      <c r="B14" s="43" t="s">
        <v>251</v>
      </c>
      <c r="C14" s="44" t="s">
        <v>239</v>
      </c>
      <c r="D14" s="43">
        <v>1390</v>
      </c>
    </row>
    <row r="15" spans="1:4">
      <c r="A15" s="43">
        <v>14</v>
      </c>
      <c r="B15" s="43" t="s">
        <v>252</v>
      </c>
      <c r="C15" s="44" t="s">
        <v>239</v>
      </c>
      <c r="D15" s="43">
        <v>1393</v>
      </c>
    </row>
    <row r="16" spans="1:4">
      <c r="A16" s="43">
        <v>15</v>
      </c>
      <c r="B16" s="43" t="s">
        <v>253</v>
      </c>
      <c r="C16" s="44" t="s">
        <v>239</v>
      </c>
      <c r="D16" s="43">
        <v>1394</v>
      </c>
    </row>
    <row r="17" spans="1:4">
      <c r="A17" s="43">
        <v>16</v>
      </c>
      <c r="B17" s="43" t="s">
        <v>254</v>
      </c>
      <c r="C17" s="44" t="s">
        <v>239</v>
      </c>
      <c r="D17" s="43">
        <v>1395</v>
      </c>
    </row>
    <row r="18" spans="1:4">
      <c r="A18" s="43">
        <v>17</v>
      </c>
      <c r="B18" s="43" t="s">
        <v>255</v>
      </c>
      <c r="C18" s="44" t="s">
        <v>239</v>
      </c>
      <c r="D18" s="43">
        <v>1397</v>
      </c>
    </row>
    <row r="19" spans="1:4">
      <c r="A19" s="43">
        <v>18</v>
      </c>
      <c r="B19" s="43" t="s">
        <v>256</v>
      </c>
      <c r="C19" s="44" t="s">
        <v>239</v>
      </c>
      <c r="D19" s="43">
        <v>1398</v>
      </c>
    </row>
    <row r="20" spans="1:4">
      <c r="A20" s="43">
        <v>19</v>
      </c>
      <c r="B20" s="43" t="s">
        <v>257</v>
      </c>
      <c r="C20" s="44" t="s">
        <v>239</v>
      </c>
      <c r="D20" s="43">
        <v>1429</v>
      </c>
    </row>
    <row r="21" spans="1:4">
      <c r="A21" s="43">
        <v>1</v>
      </c>
      <c r="B21" s="43" t="s">
        <v>258</v>
      </c>
      <c r="C21" s="44" t="s">
        <v>259</v>
      </c>
      <c r="D21" s="43">
        <v>1400</v>
      </c>
    </row>
    <row r="22" spans="1:4">
      <c r="A22" s="43">
        <v>2</v>
      </c>
      <c r="B22" s="43" t="s">
        <v>260</v>
      </c>
      <c r="C22" s="44" t="s">
        <v>259</v>
      </c>
      <c r="D22" s="43">
        <v>1401</v>
      </c>
    </row>
    <row r="23" spans="1:4">
      <c r="A23" s="43">
        <v>3</v>
      </c>
      <c r="B23" s="43" t="s">
        <v>261</v>
      </c>
      <c r="C23" s="44" t="s">
        <v>259</v>
      </c>
      <c r="D23" s="43">
        <v>1402</v>
      </c>
    </row>
    <row r="24" spans="1:4">
      <c r="A24" s="43">
        <v>4</v>
      </c>
      <c r="B24" s="43" t="s">
        <v>262</v>
      </c>
      <c r="C24" s="44" t="s">
        <v>259</v>
      </c>
      <c r="D24" s="43">
        <v>1403</v>
      </c>
    </row>
    <row r="25" spans="1:4">
      <c r="A25" s="43">
        <v>5</v>
      </c>
      <c r="B25" s="43" t="s">
        <v>263</v>
      </c>
      <c r="C25" s="44" t="s">
        <v>259</v>
      </c>
      <c r="D25" s="43">
        <v>1410</v>
      </c>
    </row>
    <row r="26" spans="1:4">
      <c r="A26" s="43">
        <v>6</v>
      </c>
      <c r="B26" s="43" t="s">
        <v>264</v>
      </c>
      <c r="C26" s="44" t="s">
        <v>259</v>
      </c>
      <c r="D26" s="43">
        <v>1415</v>
      </c>
    </row>
    <row r="27" spans="1:4">
      <c r="A27" s="43">
        <v>7</v>
      </c>
      <c r="B27" s="43" t="s">
        <v>265</v>
      </c>
      <c r="C27" s="44" t="s">
        <v>259</v>
      </c>
      <c r="D27" s="43">
        <v>1416</v>
      </c>
    </row>
    <row r="28" spans="1:4">
      <c r="A28" s="43">
        <v>8</v>
      </c>
      <c r="B28" s="43" t="s">
        <v>266</v>
      </c>
      <c r="C28" s="44" t="s">
        <v>259</v>
      </c>
      <c r="D28" s="43">
        <v>1418</v>
      </c>
    </row>
    <row r="29" spans="1:4">
      <c r="A29" s="43">
        <v>9</v>
      </c>
      <c r="B29" s="43" t="s">
        <v>267</v>
      </c>
      <c r="C29" s="44" t="s">
        <v>259</v>
      </c>
      <c r="D29" s="43">
        <v>1430</v>
      </c>
    </row>
    <row r="30" spans="1:4">
      <c r="A30" s="43">
        <v>10</v>
      </c>
      <c r="B30" s="43" t="s">
        <v>268</v>
      </c>
      <c r="C30" s="44" t="s">
        <v>259</v>
      </c>
      <c r="D30" s="43">
        <v>1419</v>
      </c>
    </row>
    <row r="31" spans="1:4">
      <c r="A31" s="43">
        <v>11</v>
      </c>
      <c r="B31" s="43" t="s">
        <v>269</v>
      </c>
      <c r="C31" s="44" t="s">
        <v>259</v>
      </c>
      <c r="D31" s="43">
        <v>1420</v>
      </c>
    </row>
    <row r="32" spans="1:4">
      <c r="A32" s="43">
        <v>12</v>
      </c>
      <c r="B32" s="43" t="s">
        <v>270</v>
      </c>
      <c r="C32" s="44" t="s">
        <v>259</v>
      </c>
      <c r="D32" s="43">
        <v>1389</v>
      </c>
    </row>
    <row r="33" spans="1:4">
      <c r="A33" s="43">
        <v>13</v>
      </c>
      <c r="B33" s="43" t="s">
        <v>271</v>
      </c>
      <c r="C33" s="44" t="s">
        <v>259</v>
      </c>
      <c r="D33" s="43">
        <v>1423</v>
      </c>
    </row>
    <row r="34" spans="1:4">
      <c r="A34" s="43">
        <v>14</v>
      </c>
      <c r="B34" s="43" t="s">
        <v>272</v>
      </c>
      <c r="C34" s="44" t="s">
        <v>259</v>
      </c>
      <c r="D34" s="43">
        <v>1424</v>
      </c>
    </row>
    <row r="35" spans="1:4">
      <c r="A35" s="43">
        <v>15</v>
      </c>
      <c r="B35" s="43" t="s">
        <v>273</v>
      </c>
      <c r="C35" s="44" t="s">
        <v>259</v>
      </c>
      <c r="D35" s="43">
        <v>1425</v>
      </c>
    </row>
    <row r="36" spans="1:4">
      <c r="A36" s="43">
        <v>16</v>
      </c>
      <c r="B36" s="43" t="s">
        <v>274</v>
      </c>
      <c r="C36" s="44" t="s">
        <v>259</v>
      </c>
      <c r="D36" s="43">
        <v>1426</v>
      </c>
    </row>
    <row r="37" spans="1:4">
      <c r="A37" s="43">
        <v>17</v>
      </c>
      <c r="B37" s="43" t="s">
        <v>275</v>
      </c>
      <c r="C37" s="44" t="s">
        <v>259</v>
      </c>
      <c r="D37" s="43">
        <v>1427</v>
      </c>
    </row>
    <row r="38" spans="1:4">
      <c r="A38" s="43">
        <v>18</v>
      </c>
      <c r="B38" s="43" t="s">
        <v>276</v>
      </c>
      <c r="C38" s="44" t="s">
        <v>259</v>
      </c>
      <c r="D38" s="43">
        <v>1428</v>
      </c>
    </row>
    <row r="39" spans="1:4">
      <c r="A39" s="43">
        <v>1</v>
      </c>
      <c r="B39" s="43" t="s">
        <v>277</v>
      </c>
      <c r="C39" s="44" t="s">
        <v>278</v>
      </c>
      <c r="D39" s="43">
        <v>1372</v>
      </c>
    </row>
    <row r="40" spans="1:4">
      <c r="A40" s="43">
        <v>2</v>
      </c>
      <c r="B40" s="43" t="s">
        <v>279</v>
      </c>
      <c r="C40" s="44" t="s">
        <v>278</v>
      </c>
      <c r="D40" s="43">
        <v>1404</v>
      </c>
    </row>
    <row r="41" spans="1:4">
      <c r="A41" s="43">
        <v>3</v>
      </c>
      <c r="B41" s="43" t="s">
        <v>280</v>
      </c>
      <c r="C41" s="44" t="s">
        <v>278</v>
      </c>
      <c r="D41" s="43">
        <v>1406</v>
      </c>
    </row>
    <row r="42" spans="1:4">
      <c r="A42" s="43">
        <v>4</v>
      </c>
      <c r="B42" s="43" t="s">
        <v>281</v>
      </c>
      <c r="C42" s="44" t="s">
        <v>278</v>
      </c>
      <c r="D42" s="43">
        <v>1377</v>
      </c>
    </row>
    <row r="43" spans="1:4">
      <c r="A43" s="43">
        <v>5</v>
      </c>
      <c r="B43" s="43" t="s">
        <v>282</v>
      </c>
      <c r="C43" s="44" t="s">
        <v>278</v>
      </c>
      <c r="D43" s="43">
        <v>1407</v>
      </c>
    </row>
    <row r="44" spans="1:4">
      <c r="A44" s="43">
        <v>6</v>
      </c>
      <c r="B44" s="43" t="s">
        <v>283</v>
      </c>
      <c r="C44" s="44" t="s">
        <v>278</v>
      </c>
      <c r="D44" s="43">
        <v>1378</v>
      </c>
    </row>
    <row r="45" spans="1:4">
      <c r="A45" s="43">
        <v>7</v>
      </c>
      <c r="B45" s="43" t="s">
        <v>284</v>
      </c>
      <c r="C45" s="44" t="s">
        <v>278</v>
      </c>
      <c r="D45" s="43">
        <v>1380</v>
      </c>
    </row>
    <row r="46" spans="1:4">
      <c r="A46" s="43">
        <v>8</v>
      </c>
      <c r="B46" s="43" t="s">
        <v>285</v>
      </c>
      <c r="C46" s="44" t="s">
        <v>278</v>
      </c>
      <c r="D46" s="43">
        <v>1408</v>
      </c>
    </row>
    <row r="47" spans="1:4">
      <c r="A47" s="43">
        <v>9</v>
      </c>
      <c r="B47" s="43" t="s">
        <v>286</v>
      </c>
      <c r="C47" s="44" t="s">
        <v>278</v>
      </c>
      <c r="D47" s="43">
        <v>1411</v>
      </c>
    </row>
    <row r="48" spans="1:4">
      <c r="A48" s="43">
        <v>10</v>
      </c>
      <c r="B48" s="43" t="s">
        <v>287</v>
      </c>
      <c r="C48" s="44" t="s">
        <v>278</v>
      </c>
      <c r="D48" s="43">
        <v>1413</v>
      </c>
    </row>
    <row r="49" spans="1:4">
      <c r="A49" s="43">
        <v>11</v>
      </c>
      <c r="B49" s="43" t="s">
        <v>288</v>
      </c>
      <c r="C49" s="44" t="s">
        <v>278</v>
      </c>
      <c r="D49" s="43">
        <v>1414</v>
      </c>
    </row>
    <row r="50" spans="1:4">
      <c r="A50" s="43">
        <v>12</v>
      </c>
      <c r="B50" s="43" t="s">
        <v>289</v>
      </c>
      <c r="C50" s="44" t="s">
        <v>278</v>
      </c>
      <c r="D50" s="43">
        <v>1386</v>
      </c>
    </row>
    <row r="51" spans="1:4">
      <c r="A51" s="43">
        <v>13</v>
      </c>
      <c r="B51" s="43" t="s">
        <v>290</v>
      </c>
      <c r="C51" s="44" t="s">
        <v>278</v>
      </c>
      <c r="D51" s="43">
        <v>1387</v>
      </c>
    </row>
    <row r="52" spans="1:4">
      <c r="A52" s="43">
        <v>14</v>
      </c>
      <c r="B52" s="43" t="s">
        <v>291</v>
      </c>
      <c r="C52" s="44" t="s">
        <v>278</v>
      </c>
      <c r="D52" s="43">
        <v>1417</v>
      </c>
    </row>
    <row r="53" spans="1:4">
      <c r="A53" s="43">
        <v>15</v>
      </c>
      <c r="B53" s="43" t="s">
        <v>292</v>
      </c>
      <c r="C53" s="44" t="s">
        <v>278</v>
      </c>
      <c r="D53" s="43">
        <v>1421</v>
      </c>
    </row>
    <row r="54" spans="1:4">
      <c r="A54" s="43">
        <v>16</v>
      </c>
      <c r="B54" s="43" t="s">
        <v>293</v>
      </c>
      <c r="C54" s="44" t="s">
        <v>278</v>
      </c>
      <c r="D54" s="43">
        <v>1391</v>
      </c>
    </row>
    <row r="55" spans="1:4">
      <c r="A55" s="43">
        <v>17</v>
      </c>
      <c r="B55" s="43" t="s">
        <v>294</v>
      </c>
      <c r="C55" s="44" t="s">
        <v>278</v>
      </c>
      <c r="D55" s="43">
        <v>1392</v>
      </c>
    </row>
    <row r="56" spans="1:4">
      <c r="A56" s="43">
        <v>18</v>
      </c>
      <c r="B56" s="43" t="s">
        <v>295</v>
      </c>
      <c r="C56" s="44" t="s">
        <v>278</v>
      </c>
      <c r="D56" s="43">
        <v>1399</v>
      </c>
    </row>
    <row r="57" spans="1:4">
      <c r="A57" s="43">
        <v>1</v>
      </c>
      <c r="B57" s="43" t="s">
        <v>296</v>
      </c>
      <c r="C57" s="43" t="s">
        <v>297</v>
      </c>
      <c r="D57" s="43" t="s">
        <v>298</v>
      </c>
    </row>
    <row r="58" spans="1:4">
      <c r="A58" s="43">
        <v>2</v>
      </c>
      <c r="B58" s="43" t="s">
        <v>299</v>
      </c>
      <c r="C58" s="43" t="s">
        <v>297</v>
      </c>
      <c r="D58" s="43" t="s">
        <v>300</v>
      </c>
    </row>
    <row r="59" spans="1:4">
      <c r="A59" s="43">
        <v>3</v>
      </c>
      <c r="B59" s="43" t="s">
        <v>301</v>
      </c>
      <c r="C59" s="43" t="s">
        <v>297</v>
      </c>
      <c r="D59" s="43" t="s">
        <v>302</v>
      </c>
    </row>
    <row r="60" spans="1:4">
      <c r="A60" s="43">
        <v>4</v>
      </c>
      <c r="B60" s="43" t="s">
        <v>303</v>
      </c>
      <c r="C60" s="43" t="s">
        <v>297</v>
      </c>
      <c r="D60" s="43" t="s">
        <v>304</v>
      </c>
    </row>
    <row r="61" spans="1:4">
      <c r="A61" s="43">
        <v>5</v>
      </c>
      <c r="B61" s="43" t="s">
        <v>305</v>
      </c>
      <c r="C61" s="43" t="s">
        <v>297</v>
      </c>
      <c r="D61" s="43" t="s">
        <v>306</v>
      </c>
    </row>
    <row r="62" spans="1:4">
      <c r="A62" s="43">
        <v>6</v>
      </c>
      <c r="B62" s="43" t="s">
        <v>307</v>
      </c>
      <c r="C62" s="43" t="s">
        <v>297</v>
      </c>
      <c r="D62" s="43" t="s">
        <v>308</v>
      </c>
    </row>
    <row r="63" spans="1:4">
      <c r="A63" s="43">
        <v>7</v>
      </c>
      <c r="B63" s="43" t="s">
        <v>309</v>
      </c>
      <c r="C63" s="43" t="s">
        <v>297</v>
      </c>
      <c r="D63" s="43" t="s">
        <v>310</v>
      </c>
    </row>
    <row r="64" spans="1:4">
      <c r="A64" s="43">
        <v>8</v>
      </c>
      <c r="B64" s="43" t="s">
        <v>311</v>
      </c>
      <c r="C64" s="43" t="s">
        <v>297</v>
      </c>
      <c r="D64" s="43" t="s">
        <v>312</v>
      </c>
    </row>
    <row r="65" spans="1:4">
      <c r="A65" s="43">
        <v>9</v>
      </c>
      <c r="B65" s="43" t="s">
        <v>313</v>
      </c>
      <c r="C65" s="43" t="s">
        <v>297</v>
      </c>
      <c r="D65" s="43" t="s">
        <v>314</v>
      </c>
    </row>
    <row r="66" spans="1:4">
      <c r="A66" s="43">
        <v>10</v>
      </c>
      <c r="B66" s="43" t="s">
        <v>315</v>
      </c>
      <c r="C66" s="43" t="s">
        <v>297</v>
      </c>
      <c r="D66" s="43" t="s">
        <v>316</v>
      </c>
    </row>
    <row r="67" spans="1:4">
      <c r="A67" s="43">
        <v>11</v>
      </c>
      <c r="B67" s="43" t="s">
        <v>317</v>
      </c>
      <c r="C67" s="43" t="s">
        <v>297</v>
      </c>
      <c r="D67" s="43" t="s">
        <v>318</v>
      </c>
    </row>
    <row r="68" spans="1:4">
      <c r="A68" s="43">
        <v>12</v>
      </c>
      <c r="B68" s="43" t="s">
        <v>319</v>
      </c>
      <c r="C68" s="43" t="s">
        <v>297</v>
      </c>
      <c r="D68" s="43" t="s">
        <v>320</v>
      </c>
    </row>
    <row r="69" spans="1:4">
      <c r="A69" s="43">
        <v>13</v>
      </c>
      <c r="B69" s="43" t="s">
        <v>321</v>
      </c>
      <c r="C69" s="43" t="s">
        <v>297</v>
      </c>
      <c r="D69" s="43" t="s">
        <v>322</v>
      </c>
    </row>
    <row r="70" spans="1:4">
      <c r="A70" s="43">
        <v>14</v>
      </c>
      <c r="B70" s="43" t="s">
        <v>323</v>
      </c>
      <c r="C70" s="43" t="s">
        <v>297</v>
      </c>
      <c r="D70" s="43" t="s">
        <v>324</v>
      </c>
    </row>
    <row r="71" spans="1:4">
      <c r="A71" s="43">
        <v>15</v>
      </c>
      <c r="B71" s="43" t="s">
        <v>325</v>
      </c>
      <c r="C71" s="43" t="s">
        <v>297</v>
      </c>
      <c r="D71" s="43" t="s">
        <v>326</v>
      </c>
    </row>
    <row r="72" spans="1:4">
      <c r="A72" s="43">
        <v>16</v>
      </c>
      <c r="B72" s="43" t="s">
        <v>327</v>
      </c>
      <c r="C72" s="43" t="s">
        <v>297</v>
      </c>
      <c r="D72" s="43" t="s">
        <v>328</v>
      </c>
    </row>
    <row r="73" spans="1:4">
      <c r="A73" s="43">
        <v>1</v>
      </c>
      <c r="B73" s="43" t="s">
        <v>329</v>
      </c>
      <c r="C73" s="43" t="s">
        <v>330</v>
      </c>
      <c r="D73" s="43" t="s">
        <v>331</v>
      </c>
    </row>
    <row r="74" spans="1:4">
      <c r="A74" s="43">
        <v>2</v>
      </c>
      <c r="B74" s="43" t="s">
        <v>332</v>
      </c>
      <c r="C74" s="43" t="s">
        <v>330</v>
      </c>
      <c r="D74" s="43" t="s">
        <v>333</v>
      </c>
    </row>
    <row r="75" spans="1:4">
      <c r="A75" s="43">
        <v>3</v>
      </c>
      <c r="B75" s="43" t="s">
        <v>364</v>
      </c>
      <c r="C75" s="43" t="s">
        <v>330</v>
      </c>
      <c r="D75" s="43" t="s">
        <v>365</v>
      </c>
    </row>
    <row r="76" spans="1:4">
      <c r="A76" s="43">
        <v>4</v>
      </c>
      <c r="B76" s="43" t="s">
        <v>334</v>
      </c>
      <c r="C76" s="43" t="s">
        <v>330</v>
      </c>
      <c r="D76" s="43" t="s">
        <v>335</v>
      </c>
    </row>
    <row r="77" spans="1:4">
      <c r="A77" s="43">
        <v>5</v>
      </c>
      <c r="B77" s="43" t="s">
        <v>336</v>
      </c>
      <c r="C77" s="43" t="s">
        <v>330</v>
      </c>
      <c r="D77" s="43" t="s">
        <v>337</v>
      </c>
    </row>
    <row r="78" spans="1:4">
      <c r="A78" s="43">
        <v>6</v>
      </c>
      <c r="B78" s="43" t="s">
        <v>340</v>
      </c>
      <c r="C78" s="43" t="s">
        <v>330</v>
      </c>
      <c r="D78" s="43" t="s">
        <v>341</v>
      </c>
    </row>
    <row r="79" spans="1:4">
      <c r="A79" s="43">
        <v>7</v>
      </c>
      <c r="B79" s="43" t="s">
        <v>338</v>
      </c>
      <c r="C79" s="43" t="s">
        <v>330</v>
      </c>
      <c r="D79" s="43" t="s">
        <v>339</v>
      </c>
    </row>
    <row r="80" spans="1:4">
      <c r="A80" s="43">
        <v>8</v>
      </c>
      <c r="B80" s="43" t="s">
        <v>342</v>
      </c>
      <c r="C80" s="43" t="s">
        <v>330</v>
      </c>
      <c r="D80" s="43" t="s">
        <v>343</v>
      </c>
    </row>
    <row r="81" spans="1:4">
      <c r="A81" s="43">
        <v>9</v>
      </c>
      <c r="B81" s="43" t="s">
        <v>344</v>
      </c>
      <c r="C81" s="43" t="s">
        <v>330</v>
      </c>
      <c r="D81" s="43" t="s">
        <v>345</v>
      </c>
    </row>
    <row r="82" spans="1:4">
      <c r="A82" s="43">
        <v>10</v>
      </c>
      <c r="B82" s="43" t="s">
        <v>346</v>
      </c>
      <c r="C82" s="43" t="s">
        <v>330</v>
      </c>
      <c r="D82" s="43" t="s">
        <v>347</v>
      </c>
    </row>
    <row r="83" spans="1:4">
      <c r="A83" s="43">
        <v>11</v>
      </c>
      <c r="B83" s="43" t="s">
        <v>348</v>
      </c>
      <c r="C83" s="43" t="s">
        <v>330</v>
      </c>
      <c r="D83" s="43" t="s">
        <v>349</v>
      </c>
    </row>
    <row r="84" spans="1:4">
      <c r="A84" s="43">
        <v>12</v>
      </c>
      <c r="B84" s="43" t="s">
        <v>350</v>
      </c>
      <c r="C84" s="43" t="s">
        <v>330</v>
      </c>
      <c r="D84" s="43" t="s">
        <v>351</v>
      </c>
    </row>
    <row r="85" spans="1:4">
      <c r="A85" s="43">
        <v>13</v>
      </c>
      <c r="B85" s="43" t="s">
        <v>352</v>
      </c>
      <c r="C85" s="43" t="s">
        <v>330</v>
      </c>
      <c r="D85" s="43" t="s">
        <v>353</v>
      </c>
    </row>
    <row r="86" spans="1:4">
      <c r="A86" s="43">
        <v>14</v>
      </c>
      <c r="B86" s="43" t="s">
        <v>354</v>
      </c>
      <c r="C86" s="43" t="s">
        <v>330</v>
      </c>
      <c r="D86" s="43" t="s">
        <v>355</v>
      </c>
    </row>
    <row r="87" spans="1:4">
      <c r="A87" s="43">
        <v>15</v>
      </c>
      <c r="B87" s="43" t="s">
        <v>356</v>
      </c>
      <c r="C87" s="43" t="s">
        <v>330</v>
      </c>
      <c r="D87" s="43" t="s">
        <v>357</v>
      </c>
    </row>
    <row r="88" spans="1:4">
      <c r="A88" s="43">
        <v>16</v>
      </c>
      <c r="B88" s="43" t="s">
        <v>358</v>
      </c>
      <c r="C88" s="43" t="s">
        <v>330</v>
      </c>
      <c r="D88" s="43" t="s">
        <v>359</v>
      </c>
    </row>
    <row r="89" spans="1:4">
      <c r="A89" s="43">
        <v>17</v>
      </c>
      <c r="B89" s="43" t="s">
        <v>360</v>
      </c>
      <c r="C89" s="43" t="s">
        <v>330</v>
      </c>
      <c r="D89" s="43" t="s">
        <v>361</v>
      </c>
    </row>
    <row r="90" spans="1:4">
      <c r="A90" s="43">
        <v>18</v>
      </c>
      <c r="B90" s="43" t="s">
        <v>362</v>
      </c>
      <c r="C90" s="43" t="s">
        <v>330</v>
      </c>
      <c r="D90" s="43" t="s">
        <v>363</v>
      </c>
    </row>
    <row r="91" spans="1:4">
      <c r="A91" s="43">
        <v>1</v>
      </c>
      <c r="B91" s="43" t="s">
        <v>226</v>
      </c>
      <c r="C91" s="43" t="s">
        <v>227</v>
      </c>
      <c r="D91" s="43" t="s">
        <v>164</v>
      </c>
    </row>
    <row r="92" spans="1:4">
      <c r="A92" s="43">
        <v>2</v>
      </c>
      <c r="B92" s="43" t="s">
        <v>197</v>
      </c>
      <c r="C92" s="43" t="s">
        <v>227</v>
      </c>
      <c r="D92" s="43" t="s">
        <v>165</v>
      </c>
    </row>
    <row r="93" spans="1:4">
      <c r="A93" s="43">
        <v>3</v>
      </c>
      <c r="B93" s="43" t="s">
        <v>198</v>
      </c>
      <c r="C93" s="43" t="s">
        <v>227</v>
      </c>
      <c r="D93" s="43" t="s">
        <v>166</v>
      </c>
    </row>
    <row r="94" spans="1:4">
      <c r="A94" s="43">
        <v>4</v>
      </c>
      <c r="B94" s="43" t="s">
        <v>199</v>
      </c>
      <c r="C94" s="43" t="s">
        <v>227</v>
      </c>
      <c r="D94" s="43" t="s">
        <v>167</v>
      </c>
    </row>
    <row r="95" spans="1:4">
      <c r="A95" s="43">
        <v>5</v>
      </c>
      <c r="B95" s="43" t="s">
        <v>200</v>
      </c>
      <c r="C95" s="43" t="s">
        <v>227</v>
      </c>
      <c r="D95" s="43" t="s">
        <v>168</v>
      </c>
    </row>
    <row r="96" spans="1:4">
      <c r="A96" s="43">
        <v>6</v>
      </c>
      <c r="B96" s="43" t="s">
        <v>201</v>
      </c>
      <c r="C96" s="43" t="s">
        <v>227</v>
      </c>
      <c r="D96" s="43" t="s">
        <v>169</v>
      </c>
    </row>
    <row r="97" spans="1:4">
      <c r="A97" s="43">
        <v>7</v>
      </c>
      <c r="B97" s="43" t="s">
        <v>202</v>
      </c>
      <c r="C97" s="43" t="s">
        <v>227</v>
      </c>
      <c r="D97" s="43" t="s">
        <v>170</v>
      </c>
    </row>
    <row r="98" spans="1:4">
      <c r="A98" s="43">
        <v>8</v>
      </c>
      <c r="B98" s="43" t="s">
        <v>203</v>
      </c>
      <c r="C98" s="43" t="s">
        <v>227</v>
      </c>
      <c r="D98" s="43" t="s">
        <v>171</v>
      </c>
    </row>
    <row r="99" spans="1:4">
      <c r="A99" s="43">
        <v>9</v>
      </c>
      <c r="B99" s="43" t="s">
        <v>204</v>
      </c>
      <c r="C99" s="43" t="s">
        <v>227</v>
      </c>
      <c r="D99" s="43" t="s">
        <v>172</v>
      </c>
    </row>
    <row r="100" spans="1:4">
      <c r="A100" s="43">
        <v>10</v>
      </c>
      <c r="B100" s="43" t="s">
        <v>228</v>
      </c>
      <c r="C100" s="43" t="s">
        <v>227</v>
      </c>
      <c r="D100" s="43" t="s">
        <v>173</v>
      </c>
    </row>
    <row r="101" spans="1:4">
      <c r="A101" s="43">
        <v>11</v>
      </c>
      <c r="B101" s="43" t="s">
        <v>205</v>
      </c>
      <c r="C101" s="43" t="s">
        <v>227</v>
      </c>
      <c r="D101" s="43" t="s">
        <v>174</v>
      </c>
    </row>
    <row r="102" spans="1:4">
      <c r="A102" s="43">
        <v>12</v>
      </c>
      <c r="B102" s="43" t="s">
        <v>206</v>
      </c>
      <c r="C102" s="43" t="s">
        <v>227</v>
      </c>
      <c r="D102" s="43" t="s">
        <v>175</v>
      </c>
    </row>
    <row r="103" spans="1:4">
      <c r="A103" s="43">
        <v>13</v>
      </c>
      <c r="B103" s="43" t="s">
        <v>229</v>
      </c>
      <c r="C103" s="43" t="s">
        <v>227</v>
      </c>
      <c r="D103" s="43" t="s">
        <v>176</v>
      </c>
    </row>
    <row r="104" spans="1:4">
      <c r="A104" s="43">
        <v>14</v>
      </c>
      <c r="B104" s="43" t="s">
        <v>230</v>
      </c>
      <c r="C104" s="43" t="s">
        <v>227</v>
      </c>
      <c r="D104" s="43" t="s">
        <v>177</v>
      </c>
    </row>
    <row r="105" spans="1:4">
      <c r="A105" s="43">
        <v>15</v>
      </c>
      <c r="B105" s="43" t="s">
        <v>207</v>
      </c>
      <c r="C105" s="43" t="s">
        <v>227</v>
      </c>
      <c r="D105" s="43" t="s">
        <v>178</v>
      </c>
    </row>
    <row r="106" spans="1:4">
      <c r="A106" s="43">
        <v>16</v>
      </c>
      <c r="B106" s="43" t="s">
        <v>208</v>
      </c>
      <c r="C106" s="43" t="s">
        <v>227</v>
      </c>
      <c r="D106" s="43" t="s">
        <v>179</v>
      </c>
    </row>
    <row r="107" spans="1:4">
      <c r="A107" s="43">
        <v>17</v>
      </c>
      <c r="B107" s="43" t="s">
        <v>209</v>
      </c>
      <c r="C107" s="43" t="s">
        <v>227</v>
      </c>
      <c r="D107" s="43" t="s">
        <v>180</v>
      </c>
    </row>
    <row r="108" spans="1:4">
      <c r="A108" s="43">
        <v>18</v>
      </c>
      <c r="B108" s="43" t="s">
        <v>210</v>
      </c>
      <c r="C108" s="43" t="s">
        <v>231</v>
      </c>
      <c r="D108" s="43" t="s">
        <v>181</v>
      </c>
    </row>
    <row r="109" spans="1:4">
      <c r="A109" s="43">
        <v>19</v>
      </c>
      <c r="B109" s="43" t="s">
        <v>232</v>
      </c>
      <c r="C109" s="43" t="s">
        <v>231</v>
      </c>
      <c r="D109" s="43" t="s">
        <v>182</v>
      </c>
    </row>
    <row r="110" spans="1:4">
      <c r="A110" s="43">
        <v>20</v>
      </c>
      <c r="B110" s="43" t="s">
        <v>211</v>
      </c>
      <c r="C110" s="43" t="s">
        <v>231</v>
      </c>
      <c r="D110" s="43" t="s">
        <v>183</v>
      </c>
    </row>
    <row r="111" spans="1:4">
      <c r="A111" s="43">
        <v>21</v>
      </c>
      <c r="B111" s="43" t="s">
        <v>212</v>
      </c>
      <c r="C111" s="43" t="s">
        <v>231</v>
      </c>
      <c r="D111" s="43" t="s">
        <v>184</v>
      </c>
    </row>
    <row r="112" spans="1:4">
      <c r="A112" s="43">
        <v>22</v>
      </c>
      <c r="B112" s="43" t="s">
        <v>213</v>
      </c>
      <c r="C112" s="43" t="s">
        <v>231</v>
      </c>
      <c r="D112" s="43" t="s">
        <v>185</v>
      </c>
    </row>
    <row r="113" spans="1:4">
      <c r="A113" s="43">
        <v>23</v>
      </c>
      <c r="B113" s="43" t="s">
        <v>214</v>
      </c>
      <c r="C113" s="43" t="s">
        <v>231</v>
      </c>
      <c r="D113" s="43" t="s">
        <v>186</v>
      </c>
    </row>
    <row r="114" spans="1:4">
      <c r="A114" s="43">
        <v>24</v>
      </c>
      <c r="B114" s="43" t="s">
        <v>215</v>
      </c>
      <c r="C114" s="43" t="s">
        <v>231</v>
      </c>
      <c r="D114" s="43" t="s">
        <v>187</v>
      </c>
    </row>
    <row r="115" spans="1:4">
      <c r="A115" s="43">
        <v>25</v>
      </c>
      <c r="B115" s="43" t="s">
        <v>216</v>
      </c>
      <c r="C115" s="43" t="s">
        <v>231</v>
      </c>
      <c r="D115" s="43" t="s">
        <v>188</v>
      </c>
    </row>
    <row r="116" spans="1:4">
      <c r="A116" s="43">
        <v>26</v>
      </c>
      <c r="B116" s="43" t="s">
        <v>217</v>
      </c>
      <c r="C116" s="43" t="s">
        <v>231</v>
      </c>
      <c r="D116" s="43" t="s">
        <v>189</v>
      </c>
    </row>
    <row r="117" spans="1:4">
      <c r="A117" s="43">
        <v>27</v>
      </c>
      <c r="B117" s="43" t="s">
        <v>218</v>
      </c>
      <c r="C117" s="43" t="s">
        <v>231</v>
      </c>
      <c r="D117" s="43" t="s">
        <v>190</v>
      </c>
    </row>
    <row r="118" spans="1:4">
      <c r="A118" s="43">
        <v>28</v>
      </c>
      <c r="B118" s="43" t="s">
        <v>219</v>
      </c>
      <c r="C118" s="43" t="s">
        <v>231</v>
      </c>
      <c r="D118" s="43" t="s">
        <v>191</v>
      </c>
    </row>
    <row r="119" spans="1:4">
      <c r="A119" s="43">
        <v>29</v>
      </c>
      <c r="B119" s="43" t="s">
        <v>220</v>
      </c>
      <c r="C119" s="43" t="s">
        <v>231</v>
      </c>
      <c r="D119" s="43" t="s">
        <v>192</v>
      </c>
    </row>
    <row r="120" spans="1:4">
      <c r="A120" s="43">
        <v>30</v>
      </c>
      <c r="B120" s="43" t="s">
        <v>221</v>
      </c>
      <c r="C120" s="43" t="s">
        <v>231</v>
      </c>
      <c r="D120" s="43" t="s">
        <v>193</v>
      </c>
    </row>
    <row r="121" spans="1:4">
      <c r="A121" s="43">
        <v>31</v>
      </c>
      <c r="B121" s="43" t="s">
        <v>222</v>
      </c>
      <c r="C121" s="43" t="s">
        <v>231</v>
      </c>
      <c r="D121" s="43" t="s">
        <v>194</v>
      </c>
    </row>
    <row r="122" spans="1:4">
      <c r="A122" s="43">
        <v>32</v>
      </c>
      <c r="B122" s="43" t="s">
        <v>223</v>
      </c>
      <c r="C122" s="43" t="s">
        <v>231</v>
      </c>
      <c r="D122" s="43" t="s">
        <v>195</v>
      </c>
    </row>
    <row r="123" spans="1:4">
      <c r="A123" s="43">
        <v>33</v>
      </c>
      <c r="B123" s="43" t="s">
        <v>233</v>
      </c>
      <c r="C123" s="43" t="s">
        <v>231</v>
      </c>
      <c r="D123" s="43" t="s">
        <v>196</v>
      </c>
    </row>
  </sheetData>
  <sortState ref="A92:D124">
    <sortCondition ref="B92:B1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SMT GASAL</vt:lpstr>
      <vt:lpstr>SMT GENAP</vt:lpstr>
      <vt:lpstr>NILAI Gasal</vt:lpstr>
      <vt:lpstr>NILAI Genap</vt:lpstr>
      <vt:lpstr>siswa</vt:lpstr>
      <vt:lpstr>NAMA1</vt:lpstr>
      <vt:lpstr>NAMA2</vt:lpstr>
      <vt:lpstr>'SMT GASAL'!Print_Area</vt:lpstr>
      <vt:lpstr>'SMT GENAP'!Print_Area</vt:lpstr>
    </vt:vector>
  </TitlesOfParts>
  <Company>Solo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ASPIRE</cp:lastModifiedBy>
  <cp:lastPrinted>2014-01-18T04:55:03Z</cp:lastPrinted>
  <dcterms:created xsi:type="dcterms:W3CDTF">2013-08-02T14:41:18Z</dcterms:created>
  <dcterms:modified xsi:type="dcterms:W3CDTF">2014-12-14T23:59:37Z</dcterms:modified>
</cp:coreProperties>
</file>