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1"/>
  </bookViews>
  <sheets>
    <sheet name="SMT GENAP" sheetId="1" r:id="rId1"/>
    <sheet name="NILAI Genap" sheetId="5" r:id="rId2"/>
  </sheets>
  <definedNames>
    <definedName name="NAMA1">'NILAI Genap'!$B$4:$B$20</definedName>
    <definedName name="NAMA2">#REF!</definedName>
    <definedName name="_xlnm.Print_Area" localSheetId="0">'SMT GENAP'!$A$1:$U$58</definedName>
  </definedNames>
  <calcPr calcId="124519"/>
</workbook>
</file>

<file path=xl/calcChain.xml><?xml version="1.0" encoding="utf-8"?>
<calcChain xmlns="http://schemas.openxmlformats.org/spreadsheetml/2006/main">
  <c r="S21" i="5"/>
  <c r="I33" i="1"/>
  <c r="L33" s="1"/>
  <c r="S40"/>
  <c r="S39"/>
  <c r="S38"/>
  <c r="E39"/>
  <c r="E38"/>
  <c r="I34"/>
  <c r="L34" s="1"/>
  <c r="L28"/>
  <c r="M28" s="1"/>
  <c r="C28"/>
  <c r="C27"/>
  <c r="AB10" i="5"/>
  <c r="S28" i="1" l="1"/>
  <c r="L11"/>
  <c r="S11" s="1"/>
  <c r="L10"/>
  <c r="M10" s="1"/>
  <c r="AB18" i="5"/>
  <c r="AB5"/>
  <c r="AB13"/>
  <c r="AB17"/>
  <c r="AB8"/>
  <c r="AB4"/>
  <c r="AB16"/>
  <c r="AB19"/>
  <c r="AB7"/>
  <c r="AB11"/>
  <c r="AB15"/>
  <c r="AB14"/>
  <c r="AB12"/>
  <c r="AB9"/>
  <c r="AB6"/>
  <c r="M9" i="1"/>
  <c r="L27"/>
  <c r="S27" s="1"/>
  <c r="B34"/>
  <c r="B33"/>
  <c r="L25"/>
  <c r="S25" s="1"/>
  <c r="L22"/>
  <c r="S22" s="1"/>
  <c r="L21"/>
  <c r="S21" s="1"/>
  <c r="L20"/>
  <c r="S20" s="1"/>
  <c r="L19"/>
  <c r="S19" s="1"/>
  <c r="L18"/>
  <c r="S18" s="1"/>
  <c r="L17"/>
  <c r="S17" s="1"/>
  <c r="L15"/>
  <c r="S15" s="1"/>
  <c r="L16"/>
  <c r="S16" s="1"/>
  <c r="L14"/>
  <c r="S14" s="1"/>
  <c r="L13"/>
  <c r="S13" s="1"/>
  <c r="L12"/>
  <c r="S12" s="1"/>
  <c r="S1"/>
  <c r="G4"/>
  <c r="AC6" i="5" l="1"/>
  <c r="AC10"/>
  <c r="AC12"/>
  <c r="AC9"/>
  <c r="AC15"/>
  <c r="AC14"/>
  <c r="AC11"/>
  <c r="AC7"/>
  <c r="AC16"/>
  <c r="AC19"/>
  <c r="AC4"/>
  <c r="AC17"/>
  <c r="AC8"/>
  <c r="AC5"/>
  <c r="AC13"/>
  <c r="AC18"/>
  <c r="S10" i="1"/>
  <c r="F21" i="5"/>
  <c r="G21"/>
  <c r="H21"/>
  <c r="I21"/>
  <c r="J21"/>
  <c r="K21"/>
  <c r="L21"/>
  <c r="M21"/>
  <c r="N21"/>
  <c r="O21"/>
  <c r="P21"/>
  <c r="Q21"/>
  <c r="R21"/>
  <c r="T21"/>
  <c r="AB21"/>
  <c r="E21"/>
  <c r="M11" i="1"/>
  <c r="M12"/>
  <c r="M13"/>
  <c r="M14"/>
  <c r="M15"/>
  <c r="M16"/>
  <c r="M17"/>
  <c r="M18"/>
  <c r="M19"/>
  <c r="M20"/>
  <c r="M21"/>
  <c r="M22"/>
  <c r="M23"/>
  <c r="M24"/>
  <c r="M25"/>
  <c r="M26"/>
  <c r="M27"/>
  <c r="M29"/>
  <c r="M30"/>
  <c r="M8"/>
  <c r="AC21" i="5" l="1"/>
</calcChain>
</file>

<file path=xl/sharedStrings.xml><?xml version="1.0" encoding="utf-8"?>
<sst xmlns="http://schemas.openxmlformats.org/spreadsheetml/2006/main" count="361" uniqueCount="206">
  <si>
    <t>No.</t>
  </si>
  <si>
    <t>Komponen</t>
  </si>
  <si>
    <t>A.</t>
  </si>
  <si>
    <t>1.</t>
  </si>
  <si>
    <t>Mata Pelajaran</t>
  </si>
  <si>
    <t>Pendidikan Agama Islam</t>
  </si>
  <si>
    <t>a.</t>
  </si>
  <si>
    <t>Al-Qur'an - Hadits</t>
  </si>
  <si>
    <t>b.</t>
  </si>
  <si>
    <t>Akidah - Akhlak</t>
  </si>
  <si>
    <t>Fiqih</t>
  </si>
  <si>
    <t>c.</t>
  </si>
  <si>
    <t>d.</t>
  </si>
  <si>
    <t>Sejarah Kebudayaan Islam</t>
  </si>
  <si>
    <t>2.</t>
  </si>
  <si>
    <t>3.</t>
  </si>
  <si>
    <t>Pendidikan Kewarganegaraan</t>
  </si>
  <si>
    <t>Bahasa Indonesia</t>
  </si>
  <si>
    <t>Bahasa Arab</t>
  </si>
  <si>
    <t>Bahasa Inggris</t>
  </si>
  <si>
    <t>Matematika</t>
  </si>
  <si>
    <t>Ilmu Pengetahuan Alam</t>
  </si>
  <si>
    <t>Ilmu Pengetahuan Sosial</t>
  </si>
  <si>
    <t>Seni Budaya</t>
  </si>
  <si>
    <t>Pendidikan Jasmani, Olahraga dan Kesehatan</t>
  </si>
  <si>
    <t>Pilihan : **)</t>
  </si>
  <si>
    <t>Ketrampilan</t>
  </si>
  <si>
    <t>Teknologi Informasi dan Komunikasi</t>
  </si>
  <si>
    <t>Muatan Lokal ***)</t>
  </si>
  <si>
    <t>B.</t>
  </si>
  <si>
    <t>Kegiatan Pengembangan Diri</t>
  </si>
  <si>
    <t>4.</t>
  </si>
  <si>
    <t>5.</t>
  </si>
  <si>
    <t>6.</t>
  </si>
  <si>
    <t>7.</t>
  </si>
  <si>
    <t>8.</t>
  </si>
  <si>
    <t>9.</t>
  </si>
  <si>
    <t>10.</t>
  </si>
  <si>
    <t>11.</t>
  </si>
  <si>
    <t>Akhlak dan Kepribadian</t>
  </si>
  <si>
    <t>akhlak</t>
  </si>
  <si>
    <t>Kepribadian</t>
  </si>
  <si>
    <t>:</t>
  </si>
  <si>
    <t>Nilai</t>
  </si>
  <si>
    <t>KKM*)</t>
  </si>
  <si>
    <t>Angka</t>
  </si>
  <si>
    <t>Huruf</t>
  </si>
  <si>
    <t>Ketidak hadiran</t>
  </si>
  <si>
    <t>Sakit</t>
  </si>
  <si>
    <t>Izin</t>
  </si>
  <si>
    <t>Tanpa Keterangan</t>
  </si>
  <si>
    <t>Keputusan</t>
  </si>
  <si>
    <t>Berdasarkan hasil yang dicapai pada</t>
  </si>
  <si>
    <t>semester 1 dan 2, peserta didik ditetapkan</t>
  </si>
  <si>
    <t>Naik ke kelas … ( …………………….. )</t>
  </si>
  <si>
    <t>Kepala Madrasah</t>
  </si>
  <si>
    <t>Sapardi Joko Damono, S.Pd.I</t>
  </si>
  <si>
    <t>Mengetahui</t>
  </si>
  <si>
    <t>Orang tua / Wali</t>
  </si>
  <si>
    <t>Wali Kelas</t>
  </si>
  <si>
    <t>Nama Madrasah</t>
  </si>
  <si>
    <t>Alamat</t>
  </si>
  <si>
    <t>Nama Peserta didik</t>
  </si>
  <si>
    <t>Nomor Induk Peserta Didik</t>
  </si>
  <si>
    <t>MTs AL-ISLAM TUREN</t>
  </si>
  <si>
    <t>Jl. Pemuda tengah Turen</t>
  </si>
  <si>
    <t>Kelas</t>
  </si>
  <si>
    <t>Semester</t>
  </si>
  <si>
    <t>Tahun Pelajaran</t>
  </si>
  <si>
    <t xml:space="preserve">                 NIP.</t>
  </si>
  <si>
    <t xml:space="preserve">          NIP.</t>
  </si>
  <si>
    <t>Diskripsi Kemajuan</t>
  </si>
  <si>
    <t>Belajar</t>
  </si>
  <si>
    <t>Keterangan</t>
  </si>
  <si>
    <t>hari</t>
  </si>
  <si>
    <t xml:space="preserve">                                            </t>
  </si>
  <si>
    <t>Seratus</t>
  </si>
  <si>
    <t>Empat puluh tiga</t>
  </si>
  <si>
    <t>Empat puluh empat</t>
  </si>
  <si>
    <t>Empat puluh lima</t>
  </si>
  <si>
    <t>Empat puluh enam</t>
  </si>
  <si>
    <t>Empat puluh tujuh</t>
  </si>
  <si>
    <t>Empat puluh delapan</t>
  </si>
  <si>
    <t>Empat puluh sembilan</t>
  </si>
  <si>
    <t>Lima puluh</t>
  </si>
  <si>
    <t>Lima puluh satu</t>
  </si>
  <si>
    <t>Lima puluh dua</t>
  </si>
  <si>
    <t>Lima puluh tiga</t>
  </si>
  <si>
    <t>Lima puluh empat</t>
  </si>
  <si>
    <t>Lima puluh lima</t>
  </si>
  <si>
    <t>Lima puluh enam</t>
  </si>
  <si>
    <t>Lima puluh tujuh</t>
  </si>
  <si>
    <t>Lima puluh delapan</t>
  </si>
  <si>
    <t>Lima puluh sembilan</t>
  </si>
  <si>
    <t>Enam puluh</t>
  </si>
  <si>
    <t>Enam puluh satu</t>
  </si>
  <si>
    <t>Enam puluh dua</t>
  </si>
  <si>
    <t>Enam puluh tiga</t>
  </si>
  <si>
    <t>Enam puluh empat</t>
  </si>
  <si>
    <t>Enam puluh lima</t>
  </si>
  <si>
    <t>Enam puluh enam</t>
  </si>
  <si>
    <t>Enam puluh tujuh</t>
  </si>
  <si>
    <t>Enam puluh delapan</t>
  </si>
  <si>
    <t>Enam puluh sembilan</t>
  </si>
  <si>
    <t>Tujuh puluh</t>
  </si>
  <si>
    <t>Tujuh puluh satu</t>
  </si>
  <si>
    <t>Tujuh puluh dua</t>
  </si>
  <si>
    <t>Tujuh puluh tiga</t>
  </si>
  <si>
    <t>Tujuh puluh empat</t>
  </si>
  <si>
    <t>Tujuh puluh lima</t>
  </si>
  <si>
    <t>Tujuh puluh enam</t>
  </si>
  <si>
    <t>Tujuh puluh tujuh</t>
  </si>
  <si>
    <t>Tujuh puluh delapan</t>
  </si>
  <si>
    <t>Tujuh puluh sembilan</t>
  </si>
  <si>
    <t>Delapan puluh</t>
  </si>
  <si>
    <t>Delapan puluh satu</t>
  </si>
  <si>
    <t>Delapan puluh dua</t>
  </si>
  <si>
    <t>Delapan puluh tiga</t>
  </si>
  <si>
    <t>Delapan puluh empat</t>
  </si>
  <si>
    <t>Delapan puluh lima</t>
  </si>
  <si>
    <t>Delapan puluh enam</t>
  </si>
  <si>
    <t>Delapan puluh tujuh</t>
  </si>
  <si>
    <t>Delapan puluh delapan</t>
  </si>
  <si>
    <t>Delapan puluh sembilan</t>
  </si>
  <si>
    <t>Sembilan puluh</t>
  </si>
  <si>
    <t>Sembilan puluh satu</t>
  </si>
  <si>
    <t>Sembilan puluh dua</t>
  </si>
  <si>
    <t>Sembilan puluh tiga</t>
  </si>
  <si>
    <t>Sembilan puluh empat</t>
  </si>
  <si>
    <t>Sembilan puluh lima</t>
  </si>
  <si>
    <t>Sembilan puluh enam</t>
  </si>
  <si>
    <t>Sembilan puluh tujuh</t>
  </si>
  <si>
    <t>Sembilan puluh delapan</t>
  </si>
  <si>
    <t>Sembilan puluh sembilan</t>
  </si>
  <si>
    <t>No</t>
  </si>
  <si>
    <t>KELAS</t>
  </si>
  <si>
    <t>NO. INDUK</t>
  </si>
  <si>
    <t>NILAI</t>
  </si>
  <si>
    <t>SKI</t>
  </si>
  <si>
    <t>PKn</t>
  </si>
  <si>
    <t>B. Indo</t>
  </si>
  <si>
    <t>B. Arab</t>
  </si>
  <si>
    <t>IPA</t>
  </si>
  <si>
    <t>IPS</t>
  </si>
  <si>
    <t>TIK</t>
  </si>
  <si>
    <t>BTA</t>
  </si>
  <si>
    <t>Mulok</t>
  </si>
  <si>
    <t>Pengembangan diri</t>
  </si>
  <si>
    <t>Akhlak</t>
  </si>
  <si>
    <t>S</t>
  </si>
  <si>
    <t>I</t>
  </si>
  <si>
    <t>A</t>
  </si>
  <si>
    <t>NAMA</t>
  </si>
  <si>
    <t>Qur'an</t>
  </si>
  <si>
    <t>Aqidah</t>
  </si>
  <si>
    <t>B. Ingg</t>
  </si>
  <si>
    <t>Matka</t>
  </si>
  <si>
    <t>Seni</t>
  </si>
  <si>
    <t>Penjas</t>
  </si>
  <si>
    <t>Akhlak &amp; Kepribadian</t>
  </si>
  <si>
    <t>Rata-2</t>
  </si>
  <si>
    <t>Rangking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</si>
  <si>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</si>
  <si>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</si>
  <si>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</si>
  <si>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</si>
  <si>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</si>
  <si>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</si>
  <si>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</si>
  <si>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</si>
  <si>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</si>
  <si>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</si>
  <si>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1485</t>
  </si>
  <si>
    <t>1486</t>
  </si>
  <si>
    <t>1487</t>
  </si>
  <si>
    <t>1484</t>
  </si>
  <si>
    <t>1488</t>
  </si>
  <si>
    <t>1489</t>
  </si>
  <si>
    <t>AJI BAGUS SAPUTRO</t>
  </si>
  <si>
    <t>ANDRIANSYAH</t>
  </si>
  <si>
    <t>BELA ISNAWATI</t>
  </si>
  <si>
    <t>FEBRIANA ZADA ALMIRA</t>
  </si>
  <si>
    <t>HANIFAH NUR ROFIK</t>
  </si>
  <si>
    <t>HARIS NUR RHOKIM</t>
  </si>
  <si>
    <t>ISKA SELVIANA</t>
  </si>
  <si>
    <t>KHOIRUL IKHSAN AMIRUDIN</t>
  </si>
  <si>
    <t>MARIO TRI PRABOWO</t>
  </si>
  <si>
    <t>MONIKA FATCHURROHMANI</t>
  </si>
  <si>
    <t>NANDA ARIS YUNANTO</t>
  </si>
  <si>
    <t>NENDI NUR WINANTO</t>
  </si>
  <si>
    <t>Rata-rata kelas</t>
  </si>
  <si>
    <t>AFRIZAL NUR FAUZAN NOMANDA PUTRA</t>
  </si>
  <si>
    <t>KHOTMATUL FITRIYANI</t>
  </si>
  <si>
    <t>MUHAMMAD ADIMAS AZI SAPUTRA</t>
  </si>
  <si>
    <t>MUHAMMAD IBNU IRAWAN</t>
  </si>
  <si>
    <t>GENAP</t>
  </si>
  <si>
    <t>8A</t>
  </si>
  <si>
    <t>-</t>
  </si>
  <si>
    <t>2014/2015</t>
  </si>
  <si>
    <t>Fajar Pribadi, S.Si</t>
  </si>
  <si>
    <t>Bahasa Jawa</t>
  </si>
  <si>
    <t>Pramuka</t>
  </si>
  <si>
    <t>Ibadah</t>
  </si>
  <si>
    <t>B</t>
  </si>
  <si>
    <t>Weru, …………………….. 2015</t>
  </si>
  <si>
    <t>NILAI AKHIR SEMESTER GENAP                                     MTs AL-ISLAM TUREN                                  Tahun Pelajaran 2014/2015</t>
  </si>
</sst>
</file>

<file path=xl/styles.xml><?xml version="1.0" encoding="utf-8"?>
<styleSheet xmlns="http://schemas.openxmlformats.org/spreadsheetml/2006/main">
  <numFmts count="1">
    <numFmt numFmtId="164" formatCode="0.0"/>
  </numFmts>
  <fonts count="11">
    <font>
      <sz val="11"/>
      <color theme="1"/>
      <name val="Calibri"/>
      <family val="2"/>
      <charset val="1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u/>
      <sz val="9"/>
      <color theme="1"/>
      <name val="Arial"/>
      <family val="2"/>
    </font>
    <font>
      <b/>
      <u/>
      <sz val="9"/>
      <color theme="1"/>
      <name val="Arial"/>
      <family val="2"/>
    </font>
    <font>
      <sz val="9"/>
      <color rgb="FF2508F8"/>
      <name val="Arial"/>
      <family val="2"/>
    </font>
    <font>
      <sz val="9"/>
      <color theme="1"/>
      <name val="Calibri"/>
      <family val="2"/>
      <charset val="1"/>
      <scheme val="minor"/>
    </font>
    <font>
      <b/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E9AD"/>
        <bgColor indexed="64"/>
      </patternFill>
    </fill>
    <fill>
      <patternFill patternType="solid">
        <fgColor rgb="FFEEF963"/>
        <bgColor indexed="64"/>
      </patternFill>
    </fill>
    <fill>
      <patternFill patternType="solid">
        <fgColor rgb="FFEADCF4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 applyFill="0" applyProtection="0"/>
  </cellStyleXfs>
  <cellXfs count="9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5" fillId="0" borderId="0" xfId="0" quotePrefix="1" applyFont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vertical="center"/>
      <protection locked="0"/>
    </xf>
    <xf numFmtId="0" fontId="1" fillId="0" borderId="5" xfId="0" applyFont="1" applyBorder="1" applyAlignment="1" applyProtection="1">
      <alignment vertical="center"/>
      <protection locked="0"/>
    </xf>
    <xf numFmtId="0" fontId="1" fillId="0" borderId="6" xfId="0" applyFont="1" applyBorder="1" applyAlignment="1" applyProtection="1">
      <alignment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2" borderId="14" xfId="0" applyFill="1" applyBorder="1"/>
    <xf numFmtId="0" fontId="7" fillId="2" borderId="14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0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 textRotation="90"/>
    </xf>
    <xf numFmtId="49" fontId="6" fillId="3" borderId="13" xfId="0" applyNumberFormat="1" applyFont="1" applyFill="1" applyBorder="1" applyAlignment="1">
      <alignment horizontal="center" vertical="center" textRotation="90"/>
    </xf>
    <xf numFmtId="49" fontId="6" fillId="4" borderId="13" xfId="0" applyNumberFormat="1" applyFont="1" applyFill="1" applyBorder="1" applyAlignment="1">
      <alignment horizontal="center" vertical="center" textRotation="90"/>
    </xf>
    <xf numFmtId="0" fontId="0" fillId="2" borderId="14" xfId="0" applyFill="1" applyBorder="1" applyAlignment="1">
      <alignment horizontal="center"/>
    </xf>
    <xf numFmtId="164" fontId="10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 applyProtection="1">
      <alignment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 applyProtection="1">
      <alignment vertical="center"/>
      <protection locked="0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0" xfId="0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1" xfId="0" applyFont="1" applyBorder="1" applyAlignment="1" applyProtection="1">
      <alignment vertical="center"/>
      <protection locked="0"/>
    </xf>
    <xf numFmtId="0" fontId="1" fillId="0" borderId="12" xfId="0" applyFont="1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49" fontId="1" fillId="0" borderId="11" xfId="0" applyNumberFormat="1" applyFont="1" applyBorder="1" applyAlignment="1" applyProtection="1">
      <alignment vertical="center"/>
      <protection locked="0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vertical="center"/>
    </xf>
    <xf numFmtId="0" fontId="2" fillId="0" borderId="0" xfId="0" applyFont="1" applyAlignment="1" applyProtection="1">
      <alignment vertical="center"/>
      <protection locked="0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" fillId="0" borderId="10" xfId="0" applyFont="1" applyBorder="1" applyAlignment="1" applyProtection="1">
      <alignment vertical="center"/>
      <protection locked="0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textRotation="90" wrapText="1"/>
    </xf>
    <xf numFmtId="0" fontId="8" fillId="3" borderId="13" xfId="0" applyFont="1" applyFill="1" applyBorder="1" applyAlignment="1">
      <alignment horizontal="center" vertical="center" textRotation="90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00DE64"/>
      <color rgb="FFFF5B5B"/>
      <color rgb="FFEADCF4"/>
      <color rgb="FFFFB9B9"/>
      <color rgb="FFCCE9AD"/>
      <color rgb="FFEEF963"/>
      <color rgb="FF2508F8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457201</xdr:colOff>
      <xdr:row>48</xdr:row>
      <xdr:rowOff>9526</xdr:rowOff>
    </xdr:from>
    <xdr:to>
      <xdr:col>19</xdr:col>
      <xdr:colOff>438150</xdr:colOff>
      <xdr:row>52</xdr:row>
      <xdr:rowOff>38322</xdr:rowOff>
    </xdr:to>
    <xdr:pic>
      <xdr:nvPicPr>
        <xdr:cNvPr id="2" name="Picture 1" descr="TTD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1" y="9315451"/>
          <a:ext cx="1247774" cy="6383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59"/>
  <sheetViews>
    <sheetView showGridLines="0" view="pageBreakPreview" topLeftCell="A4" zoomScale="106" zoomScaleSheetLayoutView="106" workbookViewId="0">
      <selection activeCell="G3" sqref="G3:L3"/>
    </sheetView>
  </sheetViews>
  <sheetFormatPr defaultRowHeight="12"/>
  <cols>
    <col min="1" max="1" width="4.7109375" style="1" customWidth="1"/>
    <col min="2" max="2" width="3.7109375" style="1" customWidth="1"/>
    <col min="3" max="3" width="2.7109375" style="1" customWidth="1"/>
    <col min="4" max="4" width="1.42578125" style="1" customWidth="1"/>
    <col min="5" max="5" width="10.42578125" style="1" customWidth="1"/>
    <col min="6" max="6" width="1.42578125" style="1" customWidth="1"/>
    <col min="7" max="7" width="9.85546875" style="1" customWidth="1"/>
    <col min="8" max="8" width="8.7109375" style="1" customWidth="1"/>
    <col min="9" max="9" width="1.42578125" style="1" customWidth="1"/>
    <col min="10" max="10" width="2.7109375" style="1" customWidth="1"/>
    <col min="11" max="11" width="1.85546875" style="1" customWidth="1"/>
    <col min="12" max="12" width="6.28515625" style="1" customWidth="1"/>
    <col min="13" max="13" width="1.5703125" style="1" customWidth="1"/>
    <col min="14" max="14" width="3.140625" style="1" customWidth="1"/>
    <col min="15" max="15" width="3.85546875" style="1" customWidth="1"/>
    <col min="16" max="16" width="1.28515625" style="1" customWidth="1"/>
    <col min="17" max="17" width="10.42578125" style="1" customWidth="1"/>
    <col min="18" max="18" width="1.42578125" style="1" customWidth="1"/>
    <col min="19" max="20" width="7.140625" style="1" customWidth="1"/>
    <col min="21" max="21" width="6.42578125" style="1" customWidth="1"/>
    <col min="22" max="22" width="4.28515625" style="1" customWidth="1"/>
    <col min="23" max="23" width="5.85546875" style="1" hidden="1" customWidth="1"/>
    <col min="24" max="24" width="16.85546875" style="1" hidden="1" customWidth="1"/>
    <col min="25" max="16384" width="9.140625" style="1"/>
  </cols>
  <sheetData>
    <row r="1" spans="1:24" ht="19.5" customHeight="1">
      <c r="A1" s="72" t="s">
        <v>60</v>
      </c>
      <c r="B1" s="72"/>
      <c r="C1" s="72"/>
      <c r="D1" s="72"/>
      <c r="E1" s="72"/>
      <c r="F1" s="1" t="s">
        <v>42</v>
      </c>
      <c r="G1" s="74" t="s">
        <v>64</v>
      </c>
      <c r="H1" s="74"/>
      <c r="I1" s="74"/>
      <c r="J1" s="74"/>
      <c r="K1" s="74"/>
      <c r="L1" s="74"/>
      <c r="O1" s="72" t="s">
        <v>66</v>
      </c>
      <c r="P1" s="72"/>
      <c r="Q1" s="72"/>
      <c r="R1" s="1" t="s">
        <v>42</v>
      </c>
      <c r="S1" s="73" t="str">
        <f>VLOOKUP($G$3,'NILAI Genap'!$B$4:$D$20,2,FALSE)</f>
        <v>8A</v>
      </c>
      <c r="T1" s="73"/>
      <c r="U1" s="73"/>
      <c r="W1" s="2">
        <v>43</v>
      </c>
      <c r="X1" s="1" t="s">
        <v>77</v>
      </c>
    </row>
    <row r="2" spans="1:24" ht="19.5" customHeight="1">
      <c r="A2" s="72" t="s">
        <v>61</v>
      </c>
      <c r="B2" s="72"/>
      <c r="C2" s="72"/>
      <c r="D2" s="72"/>
      <c r="E2" s="72"/>
      <c r="F2" s="1" t="s">
        <v>42</v>
      </c>
      <c r="G2" s="72" t="s">
        <v>65</v>
      </c>
      <c r="H2" s="72"/>
      <c r="I2" s="72"/>
      <c r="J2" s="72"/>
      <c r="K2" s="72"/>
      <c r="L2" s="72"/>
      <c r="O2" s="72" t="s">
        <v>67</v>
      </c>
      <c r="P2" s="72"/>
      <c r="Q2" s="72"/>
      <c r="R2" s="1" t="s">
        <v>42</v>
      </c>
      <c r="S2" s="73" t="s">
        <v>195</v>
      </c>
      <c r="T2" s="73"/>
      <c r="U2" s="73"/>
      <c r="W2" s="2">
        <v>44</v>
      </c>
      <c r="X2" s="1" t="s">
        <v>78</v>
      </c>
    </row>
    <row r="3" spans="1:24" ht="19.5" customHeight="1">
      <c r="A3" s="72" t="s">
        <v>62</v>
      </c>
      <c r="B3" s="72"/>
      <c r="C3" s="72"/>
      <c r="D3" s="72"/>
      <c r="E3" s="72"/>
      <c r="F3" s="1" t="s">
        <v>42</v>
      </c>
      <c r="G3" s="75" t="s">
        <v>191</v>
      </c>
      <c r="H3" s="75"/>
      <c r="I3" s="75"/>
      <c r="J3" s="75"/>
      <c r="K3" s="75"/>
      <c r="L3" s="75"/>
      <c r="O3" s="72" t="s">
        <v>68</v>
      </c>
      <c r="P3" s="72"/>
      <c r="Q3" s="72"/>
      <c r="R3" s="1" t="s">
        <v>42</v>
      </c>
      <c r="S3" s="73" t="s">
        <v>198</v>
      </c>
      <c r="T3" s="73"/>
      <c r="U3" s="73"/>
      <c r="W3" s="2">
        <v>45</v>
      </c>
      <c r="X3" s="1" t="s">
        <v>79</v>
      </c>
    </row>
    <row r="4" spans="1:24" ht="19.5" customHeight="1">
      <c r="A4" s="72" t="s">
        <v>63</v>
      </c>
      <c r="B4" s="72"/>
      <c r="C4" s="72"/>
      <c r="D4" s="72"/>
      <c r="E4" s="72"/>
      <c r="F4" s="1" t="s">
        <v>42</v>
      </c>
      <c r="G4" s="73" t="str">
        <f>VLOOKUP($G$3,'NILAI Genap'!$B$4:$D$20,3,FALSE)</f>
        <v>1474</v>
      </c>
      <c r="H4" s="73"/>
      <c r="I4" s="73"/>
      <c r="J4" s="73"/>
      <c r="K4" s="73"/>
      <c r="L4" s="73"/>
      <c r="O4" s="72"/>
      <c r="P4" s="72"/>
      <c r="Q4" s="72"/>
      <c r="S4" s="72"/>
      <c r="T4" s="72"/>
      <c r="U4" s="72"/>
      <c r="W4" s="2">
        <v>46</v>
      </c>
      <c r="X4" s="1" t="s">
        <v>80</v>
      </c>
    </row>
    <row r="5" spans="1:24">
      <c r="A5" s="14"/>
      <c r="W5" s="2">
        <v>47</v>
      </c>
      <c r="X5" s="1" t="s">
        <v>81</v>
      </c>
    </row>
    <row r="6" spans="1:24" ht="20.25" customHeight="1">
      <c r="A6" s="58" t="s">
        <v>0</v>
      </c>
      <c r="B6" s="58" t="s">
        <v>1</v>
      </c>
      <c r="C6" s="58"/>
      <c r="D6" s="58"/>
      <c r="E6" s="58"/>
      <c r="F6" s="58"/>
      <c r="G6" s="58"/>
      <c r="H6" s="58"/>
      <c r="I6" s="58" t="s">
        <v>44</v>
      </c>
      <c r="J6" s="58"/>
      <c r="K6" s="58"/>
      <c r="L6" s="58" t="s">
        <v>43</v>
      </c>
      <c r="M6" s="58"/>
      <c r="N6" s="58"/>
      <c r="O6" s="58"/>
      <c r="P6" s="58"/>
      <c r="Q6" s="58"/>
      <c r="R6" s="58"/>
      <c r="S6" s="76" t="s">
        <v>71</v>
      </c>
      <c r="T6" s="77"/>
      <c r="U6" s="78"/>
      <c r="W6" s="2">
        <v>48</v>
      </c>
      <c r="X6" s="1" t="s">
        <v>82</v>
      </c>
    </row>
    <row r="7" spans="1:24" ht="20.25" customHeight="1">
      <c r="A7" s="58"/>
      <c r="B7" s="58"/>
      <c r="C7" s="58"/>
      <c r="D7" s="58"/>
      <c r="E7" s="58"/>
      <c r="F7" s="58"/>
      <c r="G7" s="58"/>
      <c r="H7" s="58"/>
      <c r="I7" s="58"/>
      <c r="J7" s="58"/>
      <c r="K7" s="58"/>
      <c r="L7" s="10" t="s">
        <v>45</v>
      </c>
      <c r="M7" s="58" t="s">
        <v>46</v>
      </c>
      <c r="N7" s="58"/>
      <c r="O7" s="58"/>
      <c r="P7" s="58"/>
      <c r="Q7" s="58"/>
      <c r="R7" s="58"/>
      <c r="S7" s="79" t="s">
        <v>72</v>
      </c>
      <c r="T7" s="80"/>
      <c r="U7" s="81"/>
      <c r="W7" s="2">
        <v>49</v>
      </c>
      <c r="X7" s="1" t="s">
        <v>83</v>
      </c>
    </row>
    <row r="8" spans="1:24" ht="15.75" customHeight="1">
      <c r="A8" s="10" t="s">
        <v>2</v>
      </c>
      <c r="B8" s="69" t="s">
        <v>4</v>
      </c>
      <c r="C8" s="70"/>
      <c r="D8" s="70"/>
      <c r="E8" s="70"/>
      <c r="F8" s="70"/>
      <c r="G8" s="70"/>
      <c r="H8" s="71"/>
      <c r="I8" s="61"/>
      <c r="J8" s="61"/>
      <c r="K8" s="61"/>
      <c r="L8" s="15"/>
      <c r="M8" s="68" t="str">
        <f>IF(ISNA(VLOOKUP(L8,$W$1:$X$58,2,FALSE)),"",VLOOKUP(L8,$W$1:$X$58,2,FALSE))</f>
        <v/>
      </c>
      <c r="N8" s="68"/>
      <c r="O8" s="68"/>
      <c r="P8" s="68"/>
      <c r="Q8" s="68"/>
      <c r="R8" s="68"/>
      <c r="S8" s="68"/>
      <c r="T8" s="68"/>
      <c r="U8" s="68"/>
      <c r="W8" s="2">
        <v>50</v>
      </c>
      <c r="X8" s="1" t="s">
        <v>84</v>
      </c>
    </row>
    <row r="9" spans="1:24" ht="15.75" customHeight="1">
      <c r="A9" s="9" t="s">
        <v>3</v>
      </c>
      <c r="B9" s="67" t="s">
        <v>5</v>
      </c>
      <c r="C9" s="56"/>
      <c r="D9" s="56"/>
      <c r="E9" s="56"/>
      <c r="F9" s="56"/>
      <c r="G9" s="56"/>
      <c r="H9" s="57"/>
      <c r="I9" s="61"/>
      <c r="J9" s="61"/>
      <c r="K9" s="61"/>
      <c r="M9" s="68" t="str">
        <f>IF(ISNA(VLOOKUP(L9,$W$1:$X$58,2,FALSE)),"",VLOOKUP(L9,$W$1:$X$58,2,FALSE))</f>
        <v/>
      </c>
      <c r="N9" s="68"/>
      <c r="O9" s="68"/>
      <c r="P9" s="68"/>
      <c r="Q9" s="68"/>
      <c r="R9" s="68"/>
      <c r="S9" s="68"/>
      <c r="T9" s="68"/>
      <c r="U9" s="68"/>
      <c r="W9" s="2">
        <v>51</v>
      </c>
      <c r="X9" s="1" t="s">
        <v>85</v>
      </c>
    </row>
    <row r="10" spans="1:24" ht="15.75" customHeight="1">
      <c r="A10" s="9"/>
      <c r="B10" s="11" t="s">
        <v>6</v>
      </c>
      <c r="C10" s="56" t="s">
        <v>7</v>
      </c>
      <c r="D10" s="56"/>
      <c r="E10" s="56"/>
      <c r="F10" s="56"/>
      <c r="G10" s="56"/>
      <c r="H10" s="57"/>
      <c r="I10" s="61">
        <v>70</v>
      </c>
      <c r="J10" s="61"/>
      <c r="K10" s="61"/>
      <c r="L10" s="15">
        <f>VLOOKUP($G$3,'NILAI Genap'!$B$4:$AA$20,4,FALSE)</f>
        <v>87</v>
      </c>
      <c r="M10" s="68" t="str">
        <f t="shared" ref="M10" si="0">IF(ISNA(VLOOKUP(L10,$W$1:$X$58,2,FALSE)),"",VLOOKUP(L10,$W$1:$X$58,2,FALSE))</f>
        <v>Delapan puluh tujuh</v>
      </c>
      <c r="N10" s="68"/>
      <c r="O10" s="68"/>
      <c r="P10" s="68"/>
      <c r="Q10" s="68"/>
      <c r="R10" s="68"/>
      <c r="S10" s="68" t="str">
        <f>IF(I10&lt;L10,"KKM terlampui",IF(I10=L10,"KKM tercapai","KKM tidak tercapai"))</f>
        <v>KKM terlampui</v>
      </c>
      <c r="T10" s="68"/>
      <c r="U10" s="68"/>
      <c r="W10" s="2">
        <v>52</v>
      </c>
      <c r="X10" s="1" t="s">
        <v>86</v>
      </c>
    </row>
    <row r="11" spans="1:24" ht="15.75" customHeight="1">
      <c r="A11" s="9"/>
      <c r="B11" s="11" t="s">
        <v>8</v>
      </c>
      <c r="C11" s="56" t="s">
        <v>9</v>
      </c>
      <c r="D11" s="56"/>
      <c r="E11" s="56"/>
      <c r="F11" s="56"/>
      <c r="G11" s="56"/>
      <c r="H11" s="57"/>
      <c r="I11" s="61">
        <v>70</v>
      </c>
      <c r="J11" s="61"/>
      <c r="K11" s="61"/>
      <c r="L11" s="20">
        <f>VLOOKUP($G$3,'NILAI Genap'!$B$4:$AA$20,5,FALSE)</f>
        <v>83</v>
      </c>
      <c r="M11" s="68" t="str">
        <f t="shared" ref="M11:M30" si="1">IF(ISNA(VLOOKUP(L11,$W$1:$X$58,2,FALSE)),"",VLOOKUP(L11,$W$1:$X$58,2,FALSE))</f>
        <v>Delapan puluh tiga</v>
      </c>
      <c r="N11" s="68"/>
      <c r="O11" s="68"/>
      <c r="P11" s="68"/>
      <c r="Q11" s="68"/>
      <c r="R11" s="68"/>
      <c r="S11" s="68" t="str">
        <f t="shared" ref="S11:S22" si="2">IF(I11&lt;L11,"KKM terlampui",IF(I11=L11,"KKM tercapai","KKM tidak tercapai"))</f>
        <v>KKM terlampui</v>
      </c>
      <c r="T11" s="68"/>
      <c r="U11" s="68"/>
      <c r="W11" s="2">
        <v>53</v>
      </c>
      <c r="X11" s="1" t="s">
        <v>87</v>
      </c>
    </row>
    <row r="12" spans="1:24" ht="15.75" customHeight="1">
      <c r="A12" s="9"/>
      <c r="B12" s="11" t="s">
        <v>11</v>
      </c>
      <c r="C12" s="56" t="s">
        <v>10</v>
      </c>
      <c r="D12" s="56"/>
      <c r="E12" s="56"/>
      <c r="F12" s="56"/>
      <c r="G12" s="56"/>
      <c r="H12" s="57"/>
      <c r="I12" s="61">
        <v>70</v>
      </c>
      <c r="J12" s="61"/>
      <c r="K12" s="61"/>
      <c r="L12" s="20">
        <f>VLOOKUP($G$3,'NILAI Genap'!$B$4:$AA$20,6,FALSE)</f>
        <v>88</v>
      </c>
      <c r="M12" s="68" t="str">
        <f t="shared" si="1"/>
        <v>Delapan puluh delapan</v>
      </c>
      <c r="N12" s="68"/>
      <c r="O12" s="68"/>
      <c r="P12" s="68"/>
      <c r="Q12" s="68"/>
      <c r="R12" s="68"/>
      <c r="S12" s="68" t="str">
        <f t="shared" si="2"/>
        <v>KKM terlampui</v>
      </c>
      <c r="T12" s="68"/>
      <c r="U12" s="68"/>
      <c r="W12" s="2">
        <v>54</v>
      </c>
      <c r="X12" s="1" t="s">
        <v>88</v>
      </c>
    </row>
    <row r="13" spans="1:24" ht="15.75" customHeight="1">
      <c r="A13" s="9"/>
      <c r="B13" s="11" t="s">
        <v>12</v>
      </c>
      <c r="C13" s="56" t="s">
        <v>13</v>
      </c>
      <c r="D13" s="56"/>
      <c r="E13" s="56"/>
      <c r="F13" s="56"/>
      <c r="G13" s="56"/>
      <c r="H13" s="57"/>
      <c r="I13" s="61">
        <v>70</v>
      </c>
      <c r="J13" s="61"/>
      <c r="K13" s="61"/>
      <c r="L13" s="20">
        <f>VLOOKUP($G$3,'NILAI Genap'!$B$4:$AA$20,7,FALSE)</f>
        <v>78</v>
      </c>
      <c r="M13" s="68" t="str">
        <f t="shared" si="1"/>
        <v>Tujuh puluh delapan</v>
      </c>
      <c r="N13" s="68"/>
      <c r="O13" s="68"/>
      <c r="P13" s="68"/>
      <c r="Q13" s="68"/>
      <c r="R13" s="68"/>
      <c r="S13" s="68" t="str">
        <f t="shared" si="2"/>
        <v>KKM terlampui</v>
      </c>
      <c r="T13" s="68"/>
      <c r="U13" s="68"/>
      <c r="W13" s="2">
        <v>55</v>
      </c>
      <c r="X13" s="1" t="s">
        <v>89</v>
      </c>
    </row>
    <row r="14" spans="1:24" ht="15.75" customHeight="1">
      <c r="A14" s="9" t="s">
        <v>14</v>
      </c>
      <c r="B14" s="67" t="s">
        <v>16</v>
      </c>
      <c r="C14" s="56"/>
      <c r="D14" s="56"/>
      <c r="E14" s="56"/>
      <c r="F14" s="56"/>
      <c r="G14" s="56"/>
      <c r="H14" s="57"/>
      <c r="I14" s="61">
        <v>72</v>
      </c>
      <c r="J14" s="61"/>
      <c r="K14" s="61"/>
      <c r="L14" s="20">
        <f>VLOOKUP($G$3,'NILAI Genap'!$B$4:$AA$20,8,FALSE)</f>
        <v>80</v>
      </c>
      <c r="M14" s="68" t="str">
        <f t="shared" si="1"/>
        <v>Delapan puluh</v>
      </c>
      <c r="N14" s="68"/>
      <c r="O14" s="68"/>
      <c r="P14" s="68"/>
      <c r="Q14" s="68"/>
      <c r="R14" s="68"/>
      <c r="S14" s="68" t="str">
        <f t="shared" si="2"/>
        <v>KKM terlampui</v>
      </c>
      <c r="T14" s="68"/>
      <c r="U14" s="68"/>
      <c r="W14" s="2">
        <v>56</v>
      </c>
      <c r="X14" s="1" t="s">
        <v>90</v>
      </c>
    </row>
    <row r="15" spans="1:24" ht="15.75" customHeight="1">
      <c r="A15" s="9" t="s">
        <v>15</v>
      </c>
      <c r="B15" s="67" t="s">
        <v>17</v>
      </c>
      <c r="C15" s="56"/>
      <c r="D15" s="56"/>
      <c r="E15" s="56"/>
      <c r="F15" s="56"/>
      <c r="G15" s="56"/>
      <c r="H15" s="57"/>
      <c r="I15" s="61">
        <v>65</v>
      </c>
      <c r="J15" s="61"/>
      <c r="K15" s="61"/>
      <c r="L15" s="20">
        <f>VLOOKUP($G$3,'NILAI Genap'!$B$4:$AA$20,9,FALSE)</f>
        <v>82</v>
      </c>
      <c r="M15" s="68" t="str">
        <f t="shared" si="1"/>
        <v>Delapan puluh dua</v>
      </c>
      <c r="N15" s="68"/>
      <c r="O15" s="68"/>
      <c r="P15" s="68"/>
      <c r="Q15" s="68"/>
      <c r="R15" s="68"/>
      <c r="S15" s="68" t="str">
        <f t="shared" si="2"/>
        <v>KKM terlampui</v>
      </c>
      <c r="T15" s="68"/>
      <c r="U15" s="68"/>
      <c r="W15" s="2">
        <v>57</v>
      </c>
      <c r="X15" s="1" t="s">
        <v>91</v>
      </c>
    </row>
    <row r="16" spans="1:24" ht="15.75" customHeight="1">
      <c r="A16" s="9" t="s">
        <v>31</v>
      </c>
      <c r="B16" s="67" t="s">
        <v>18</v>
      </c>
      <c r="C16" s="56"/>
      <c r="D16" s="56"/>
      <c r="E16" s="56"/>
      <c r="F16" s="56"/>
      <c r="G16" s="56"/>
      <c r="H16" s="57"/>
      <c r="I16" s="61">
        <v>65</v>
      </c>
      <c r="J16" s="61"/>
      <c r="K16" s="61"/>
      <c r="L16" s="20">
        <f>VLOOKUP($G$3,'NILAI Genap'!$B$4:$AA$20,10,FALSE)</f>
        <v>77</v>
      </c>
      <c r="M16" s="68" t="str">
        <f t="shared" si="1"/>
        <v>Tujuh puluh tujuh</v>
      </c>
      <c r="N16" s="68"/>
      <c r="O16" s="68"/>
      <c r="P16" s="68"/>
      <c r="Q16" s="68"/>
      <c r="R16" s="68"/>
      <c r="S16" s="68" t="str">
        <f t="shared" si="2"/>
        <v>KKM terlampui</v>
      </c>
      <c r="T16" s="68"/>
      <c r="U16" s="68"/>
      <c r="W16" s="2">
        <v>58</v>
      </c>
      <c r="X16" s="1" t="s">
        <v>92</v>
      </c>
    </row>
    <row r="17" spans="1:24" ht="15.75" customHeight="1">
      <c r="A17" s="9" t="s">
        <v>32</v>
      </c>
      <c r="B17" s="67" t="s">
        <v>19</v>
      </c>
      <c r="C17" s="56"/>
      <c r="D17" s="56"/>
      <c r="E17" s="56"/>
      <c r="F17" s="56"/>
      <c r="G17" s="56"/>
      <c r="H17" s="57"/>
      <c r="I17" s="61">
        <v>65</v>
      </c>
      <c r="J17" s="61"/>
      <c r="K17" s="61"/>
      <c r="L17" s="20">
        <f>VLOOKUP($G$3,'NILAI Genap'!$B$4:$AA$20,11,FALSE)</f>
        <v>80</v>
      </c>
      <c r="M17" s="68" t="str">
        <f t="shared" si="1"/>
        <v>Delapan puluh</v>
      </c>
      <c r="N17" s="68"/>
      <c r="O17" s="68"/>
      <c r="P17" s="68"/>
      <c r="Q17" s="68"/>
      <c r="R17" s="68"/>
      <c r="S17" s="68" t="str">
        <f t="shared" si="2"/>
        <v>KKM terlampui</v>
      </c>
      <c r="T17" s="68"/>
      <c r="U17" s="68"/>
      <c r="W17" s="2">
        <v>59</v>
      </c>
      <c r="X17" s="1" t="s">
        <v>93</v>
      </c>
    </row>
    <row r="18" spans="1:24" ht="15.75" customHeight="1">
      <c r="A18" s="9" t="s">
        <v>33</v>
      </c>
      <c r="B18" s="67" t="s">
        <v>20</v>
      </c>
      <c r="C18" s="56"/>
      <c r="D18" s="56"/>
      <c r="E18" s="56"/>
      <c r="F18" s="56"/>
      <c r="G18" s="56"/>
      <c r="H18" s="57"/>
      <c r="I18" s="61">
        <v>66</v>
      </c>
      <c r="J18" s="61"/>
      <c r="K18" s="61"/>
      <c r="L18" s="20">
        <f>VLOOKUP($G$3,'NILAI Genap'!$B$4:$AA$20,12,FALSE)</f>
        <v>71</v>
      </c>
      <c r="M18" s="68" t="str">
        <f t="shared" si="1"/>
        <v>Tujuh puluh satu</v>
      </c>
      <c r="N18" s="68"/>
      <c r="O18" s="68"/>
      <c r="P18" s="68"/>
      <c r="Q18" s="68"/>
      <c r="R18" s="68"/>
      <c r="S18" s="68" t="str">
        <f t="shared" si="2"/>
        <v>KKM terlampui</v>
      </c>
      <c r="T18" s="68"/>
      <c r="U18" s="68"/>
      <c r="W18" s="2">
        <v>60</v>
      </c>
      <c r="X18" s="1" t="s">
        <v>94</v>
      </c>
    </row>
    <row r="19" spans="1:24" ht="15.75" customHeight="1">
      <c r="A19" s="9" t="s">
        <v>34</v>
      </c>
      <c r="B19" s="67" t="s">
        <v>21</v>
      </c>
      <c r="C19" s="56"/>
      <c r="D19" s="56"/>
      <c r="E19" s="56"/>
      <c r="F19" s="56"/>
      <c r="G19" s="56"/>
      <c r="H19" s="57"/>
      <c r="I19" s="61">
        <v>65</v>
      </c>
      <c r="J19" s="61"/>
      <c r="K19" s="61"/>
      <c r="L19" s="20">
        <f>VLOOKUP($G$3,'NILAI Genap'!$B$4:$AA$20,13,FALSE)</f>
        <v>71</v>
      </c>
      <c r="M19" s="68" t="str">
        <f t="shared" si="1"/>
        <v>Tujuh puluh satu</v>
      </c>
      <c r="N19" s="68"/>
      <c r="O19" s="68"/>
      <c r="P19" s="68"/>
      <c r="Q19" s="68"/>
      <c r="R19" s="68"/>
      <c r="S19" s="68" t="str">
        <f t="shared" si="2"/>
        <v>KKM terlampui</v>
      </c>
      <c r="T19" s="68"/>
      <c r="U19" s="68"/>
      <c r="W19" s="2">
        <v>61</v>
      </c>
      <c r="X19" s="1" t="s">
        <v>95</v>
      </c>
    </row>
    <row r="20" spans="1:24" ht="15.75" customHeight="1">
      <c r="A20" s="9" t="s">
        <v>35</v>
      </c>
      <c r="B20" s="67" t="s">
        <v>22</v>
      </c>
      <c r="C20" s="56"/>
      <c r="D20" s="56"/>
      <c r="E20" s="56"/>
      <c r="F20" s="56"/>
      <c r="G20" s="56"/>
      <c r="H20" s="57"/>
      <c r="I20" s="61">
        <v>67</v>
      </c>
      <c r="J20" s="61"/>
      <c r="K20" s="61"/>
      <c r="L20" s="20">
        <f>VLOOKUP($G$3,'NILAI Genap'!$B$4:$AA$20,14,FALSE)</f>
        <v>80</v>
      </c>
      <c r="M20" s="68" t="str">
        <f t="shared" si="1"/>
        <v>Delapan puluh</v>
      </c>
      <c r="N20" s="68"/>
      <c r="O20" s="68"/>
      <c r="P20" s="68"/>
      <c r="Q20" s="68"/>
      <c r="R20" s="68"/>
      <c r="S20" s="68" t="str">
        <f t="shared" si="2"/>
        <v>KKM terlampui</v>
      </c>
      <c r="T20" s="68"/>
      <c r="U20" s="68"/>
      <c r="W20" s="2">
        <v>62</v>
      </c>
      <c r="X20" s="1" t="s">
        <v>96</v>
      </c>
    </row>
    <row r="21" spans="1:24" ht="15.75" customHeight="1">
      <c r="A21" s="9" t="s">
        <v>36</v>
      </c>
      <c r="B21" s="67" t="s">
        <v>23</v>
      </c>
      <c r="C21" s="56"/>
      <c r="D21" s="56"/>
      <c r="E21" s="56"/>
      <c r="F21" s="56"/>
      <c r="G21" s="56"/>
      <c r="H21" s="57"/>
      <c r="I21" s="61">
        <v>72</v>
      </c>
      <c r="J21" s="61"/>
      <c r="K21" s="61"/>
      <c r="L21" s="20">
        <f>VLOOKUP($G$3,'NILAI Genap'!$B$4:$AA$20,15,FALSE)</f>
        <v>82</v>
      </c>
      <c r="M21" s="68" t="str">
        <f t="shared" si="1"/>
        <v>Delapan puluh dua</v>
      </c>
      <c r="N21" s="68"/>
      <c r="O21" s="68"/>
      <c r="P21" s="68"/>
      <c r="Q21" s="68"/>
      <c r="R21" s="68"/>
      <c r="S21" s="68" t="str">
        <f t="shared" si="2"/>
        <v>KKM terlampui</v>
      </c>
      <c r="T21" s="68"/>
      <c r="U21" s="68"/>
      <c r="W21" s="2">
        <v>63</v>
      </c>
      <c r="X21" s="1" t="s">
        <v>97</v>
      </c>
    </row>
    <row r="22" spans="1:24" ht="15.75" customHeight="1">
      <c r="A22" s="9" t="s">
        <v>37</v>
      </c>
      <c r="B22" s="67" t="s">
        <v>24</v>
      </c>
      <c r="C22" s="56"/>
      <c r="D22" s="56"/>
      <c r="E22" s="56"/>
      <c r="F22" s="56"/>
      <c r="G22" s="56"/>
      <c r="H22" s="57"/>
      <c r="I22" s="61">
        <v>70</v>
      </c>
      <c r="J22" s="61"/>
      <c r="K22" s="61"/>
      <c r="L22" s="20">
        <f>VLOOKUP($G$3,'NILAI Genap'!$B$4:$AA$20,16,FALSE)</f>
        <v>78</v>
      </c>
      <c r="M22" s="68" t="str">
        <f t="shared" si="1"/>
        <v>Tujuh puluh delapan</v>
      </c>
      <c r="N22" s="68"/>
      <c r="O22" s="68"/>
      <c r="P22" s="68"/>
      <c r="Q22" s="68"/>
      <c r="R22" s="68"/>
      <c r="S22" s="68" t="str">
        <f t="shared" si="2"/>
        <v>KKM terlampui</v>
      </c>
      <c r="T22" s="68"/>
      <c r="U22" s="68"/>
      <c r="W22" s="2">
        <v>64</v>
      </c>
      <c r="X22" s="1" t="s">
        <v>98</v>
      </c>
    </row>
    <row r="23" spans="1:24" ht="15.75" customHeight="1">
      <c r="A23" s="9" t="s">
        <v>38</v>
      </c>
      <c r="B23" s="67" t="s">
        <v>25</v>
      </c>
      <c r="C23" s="56"/>
      <c r="D23" s="56"/>
      <c r="E23" s="56"/>
      <c r="F23" s="56"/>
      <c r="G23" s="56"/>
      <c r="H23" s="57"/>
      <c r="I23" s="61"/>
      <c r="J23" s="61"/>
      <c r="K23" s="61"/>
      <c r="L23" s="21"/>
      <c r="M23" s="68" t="str">
        <f t="shared" si="1"/>
        <v/>
      </c>
      <c r="N23" s="68"/>
      <c r="O23" s="68"/>
      <c r="P23" s="68"/>
      <c r="Q23" s="68"/>
      <c r="R23" s="68"/>
      <c r="S23" s="68"/>
      <c r="T23" s="68"/>
      <c r="U23" s="68"/>
      <c r="W23" s="2">
        <v>65</v>
      </c>
      <c r="X23" s="1" t="s">
        <v>99</v>
      </c>
    </row>
    <row r="24" spans="1:24" ht="15.75" customHeight="1">
      <c r="A24" s="9"/>
      <c r="B24" s="11" t="s">
        <v>6</v>
      </c>
      <c r="C24" s="56" t="s">
        <v>26</v>
      </c>
      <c r="D24" s="56"/>
      <c r="E24" s="56"/>
      <c r="F24" s="56"/>
      <c r="G24" s="56"/>
      <c r="H24" s="57"/>
      <c r="I24" s="61"/>
      <c r="J24" s="61"/>
      <c r="K24" s="61"/>
      <c r="L24" s="21"/>
      <c r="M24" s="68" t="str">
        <f t="shared" si="1"/>
        <v/>
      </c>
      <c r="N24" s="68"/>
      <c r="O24" s="68"/>
      <c r="P24" s="68"/>
      <c r="Q24" s="68"/>
      <c r="R24" s="68"/>
      <c r="S24" s="68"/>
      <c r="T24" s="68"/>
      <c r="U24" s="68"/>
      <c r="W24" s="2">
        <v>66</v>
      </c>
      <c r="X24" s="1" t="s">
        <v>100</v>
      </c>
    </row>
    <row r="25" spans="1:24" ht="15.75" customHeight="1">
      <c r="A25" s="9"/>
      <c r="B25" s="11" t="s">
        <v>8</v>
      </c>
      <c r="C25" s="56" t="s">
        <v>27</v>
      </c>
      <c r="D25" s="56"/>
      <c r="E25" s="56"/>
      <c r="F25" s="56"/>
      <c r="G25" s="56"/>
      <c r="H25" s="57"/>
      <c r="I25" s="61">
        <v>70</v>
      </c>
      <c r="J25" s="61"/>
      <c r="K25" s="61"/>
      <c r="L25" s="21">
        <f>VLOOKUP($G$3,'NILAI Genap'!$B$4:$AA$20,17,FALSE)</f>
        <v>84</v>
      </c>
      <c r="M25" s="68" t="str">
        <f t="shared" si="1"/>
        <v>Delapan puluh empat</v>
      </c>
      <c r="N25" s="68"/>
      <c r="O25" s="68"/>
      <c r="P25" s="68"/>
      <c r="Q25" s="68"/>
      <c r="R25" s="68"/>
      <c r="S25" s="68" t="str">
        <f t="shared" ref="S25" si="3">IF(I25&lt;L25,"KKM terlampui",IF(I25=L25,"KKM tercapai","KKM tidak tercapai"))</f>
        <v>KKM terlampui</v>
      </c>
      <c r="T25" s="68"/>
      <c r="U25" s="68"/>
      <c r="W25" s="2">
        <v>67</v>
      </c>
      <c r="X25" s="1" t="s">
        <v>101</v>
      </c>
    </row>
    <row r="26" spans="1:24" ht="15.75" customHeight="1">
      <c r="A26" s="10" t="s">
        <v>29</v>
      </c>
      <c r="B26" s="69" t="s">
        <v>28</v>
      </c>
      <c r="C26" s="70"/>
      <c r="D26" s="70"/>
      <c r="E26" s="70"/>
      <c r="F26" s="70"/>
      <c r="G26" s="70"/>
      <c r="H26" s="71"/>
      <c r="I26" s="61"/>
      <c r="J26" s="61"/>
      <c r="K26" s="61"/>
      <c r="L26" s="15"/>
      <c r="M26" s="68" t="str">
        <f t="shared" si="1"/>
        <v/>
      </c>
      <c r="N26" s="68"/>
      <c r="O26" s="68"/>
      <c r="P26" s="68"/>
      <c r="Q26" s="68"/>
      <c r="R26" s="68"/>
      <c r="S26" s="68"/>
      <c r="T26" s="68"/>
      <c r="U26" s="68"/>
      <c r="W26" s="2">
        <v>68</v>
      </c>
      <c r="X26" s="1" t="s">
        <v>102</v>
      </c>
    </row>
    <row r="27" spans="1:24" ht="15.75" customHeight="1">
      <c r="A27" s="9"/>
      <c r="B27" s="11" t="s">
        <v>6</v>
      </c>
      <c r="C27" s="59" t="str">
        <f>'NILAI Genap'!S3</f>
        <v>Bahasa Jawa</v>
      </c>
      <c r="D27" s="59"/>
      <c r="E27" s="59"/>
      <c r="F27" s="59"/>
      <c r="G27" s="59"/>
      <c r="H27" s="60"/>
      <c r="I27" s="61">
        <v>65</v>
      </c>
      <c r="J27" s="61"/>
      <c r="K27" s="61"/>
      <c r="L27" s="21">
        <f>VLOOKUP($G$3,'NILAI Genap'!$B$4:$AA$20,18,FALSE)</f>
        <v>76</v>
      </c>
      <c r="M27" s="68" t="str">
        <f t="shared" si="1"/>
        <v>Tujuh puluh enam</v>
      </c>
      <c r="N27" s="68"/>
      <c r="O27" s="68"/>
      <c r="P27" s="68"/>
      <c r="Q27" s="68"/>
      <c r="R27" s="68"/>
      <c r="S27" s="68" t="str">
        <f t="shared" ref="S27" si="4">IF(I27&lt;L27,"KKM terlampui",IF(I27=L27,"KKM tercapai","KKM tidak tercapai"))</f>
        <v>KKM terlampui</v>
      </c>
      <c r="T27" s="68"/>
      <c r="U27" s="68"/>
      <c r="W27" s="2">
        <v>69</v>
      </c>
      <c r="X27" s="1" t="s">
        <v>103</v>
      </c>
    </row>
    <row r="28" spans="1:24" ht="15.75" customHeight="1">
      <c r="A28" s="9"/>
      <c r="B28" s="11" t="s">
        <v>8</v>
      </c>
      <c r="C28" s="63" t="str">
        <f>'NILAI Genap'!T3</f>
        <v>BTA</v>
      </c>
      <c r="D28" s="59"/>
      <c r="E28" s="59"/>
      <c r="F28" s="59"/>
      <c r="G28" s="59"/>
      <c r="H28" s="60"/>
      <c r="I28" s="61">
        <v>70</v>
      </c>
      <c r="J28" s="61"/>
      <c r="K28" s="61"/>
      <c r="L28" s="29">
        <f>VLOOKUP($G$3,'NILAI Genap'!$B$4:$AA$20,19,FALSE)</f>
        <v>78</v>
      </c>
      <c r="M28" s="68" t="str">
        <f t="shared" ref="M28" si="5">IF(ISNA(VLOOKUP(L28,$W$1:$X$58,2,FALSE)),"",VLOOKUP(L28,$W$1:$X$58,2,FALSE))</f>
        <v>Tujuh puluh delapan</v>
      </c>
      <c r="N28" s="68"/>
      <c r="O28" s="68"/>
      <c r="P28" s="68"/>
      <c r="Q28" s="68"/>
      <c r="R28" s="68"/>
      <c r="S28" s="68" t="str">
        <f t="shared" ref="S28" si="6">IF(I28&lt;L28,"KKM terlampui",IF(I28=L28,"KKM tercapai","KKM tidak tercapai"))</f>
        <v>KKM terlampui</v>
      </c>
      <c r="T28" s="68"/>
      <c r="U28" s="68"/>
      <c r="W28" s="2">
        <v>70</v>
      </c>
      <c r="X28" s="1" t="s">
        <v>104</v>
      </c>
    </row>
    <row r="29" spans="1:24" ht="15.75" customHeight="1">
      <c r="A29" s="9"/>
      <c r="B29" s="11" t="s">
        <v>11</v>
      </c>
      <c r="C29" s="59"/>
      <c r="D29" s="59"/>
      <c r="E29" s="59"/>
      <c r="F29" s="59"/>
      <c r="G29" s="59"/>
      <c r="H29" s="60"/>
      <c r="I29" s="61"/>
      <c r="J29" s="61"/>
      <c r="K29" s="61"/>
      <c r="L29" s="15"/>
      <c r="M29" s="68" t="str">
        <f t="shared" si="1"/>
        <v/>
      </c>
      <c r="N29" s="68"/>
      <c r="O29" s="68"/>
      <c r="P29" s="68"/>
      <c r="Q29" s="68"/>
      <c r="R29" s="68"/>
      <c r="S29" s="68"/>
      <c r="T29" s="68"/>
      <c r="U29" s="68"/>
      <c r="W29" s="2">
        <v>71</v>
      </c>
      <c r="X29" s="1" t="s">
        <v>105</v>
      </c>
    </row>
    <row r="30" spans="1:24" ht="15.75" customHeight="1">
      <c r="A30" s="9"/>
      <c r="B30" s="11" t="s">
        <v>12</v>
      </c>
      <c r="C30" s="59"/>
      <c r="D30" s="59"/>
      <c r="E30" s="59"/>
      <c r="F30" s="59"/>
      <c r="G30" s="59"/>
      <c r="H30" s="60"/>
      <c r="I30" s="61"/>
      <c r="J30" s="61"/>
      <c r="K30" s="61"/>
      <c r="L30" s="15"/>
      <c r="M30" s="68" t="str">
        <f t="shared" si="1"/>
        <v/>
      </c>
      <c r="N30" s="68"/>
      <c r="O30" s="68"/>
      <c r="P30" s="68"/>
      <c r="Q30" s="68"/>
      <c r="R30" s="68"/>
      <c r="S30" s="68"/>
      <c r="T30" s="68"/>
      <c r="U30" s="68"/>
      <c r="W30" s="2">
        <v>72</v>
      </c>
      <c r="X30" s="1" t="s">
        <v>106</v>
      </c>
    </row>
    <row r="31" spans="1:24" ht="7.5" customHeight="1">
      <c r="W31" s="2">
        <v>73</v>
      </c>
      <c r="X31" s="1" t="s">
        <v>107</v>
      </c>
    </row>
    <row r="32" spans="1:24" ht="20.25" customHeight="1">
      <c r="A32" s="64" t="s">
        <v>30</v>
      </c>
      <c r="B32" s="65"/>
      <c r="C32" s="65"/>
      <c r="D32" s="65"/>
      <c r="E32" s="65"/>
      <c r="F32" s="65"/>
      <c r="G32" s="65"/>
      <c r="H32" s="66"/>
      <c r="I32" s="58" t="s">
        <v>43</v>
      </c>
      <c r="J32" s="58"/>
      <c r="K32" s="58"/>
      <c r="L32" s="58" t="s">
        <v>73</v>
      </c>
      <c r="M32" s="58"/>
      <c r="N32" s="58"/>
      <c r="O32" s="58"/>
      <c r="P32" s="58"/>
      <c r="Q32" s="58"/>
      <c r="R32" s="58"/>
      <c r="S32" s="58"/>
      <c r="T32" s="58"/>
      <c r="U32" s="58"/>
      <c r="W32" s="2">
        <v>74</v>
      </c>
      <c r="X32" s="1" t="s">
        <v>108</v>
      </c>
    </row>
    <row r="33" spans="1:24" ht="15.75" customHeight="1">
      <c r="A33" s="11" t="s">
        <v>3</v>
      </c>
      <c r="B33" s="59" t="str">
        <f>'NILAI Genap'!U3</f>
        <v>Pramuka</v>
      </c>
      <c r="C33" s="59"/>
      <c r="D33" s="59"/>
      <c r="E33" s="59"/>
      <c r="F33" s="59"/>
      <c r="G33" s="59"/>
      <c r="H33" s="60"/>
      <c r="I33" s="61" t="str">
        <f>VLOOKUP($G$3,'NILAI Genap'!$B$4:$AA$20,20,FALSE)</f>
        <v>B</v>
      </c>
      <c r="J33" s="61"/>
      <c r="K33" s="61"/>
      <c r="L33" s="62" t="str">
        <f>IF(I33="B+","Baik sekali","Baik")</f>
        <v>Baik</v>
      </c>
      <c r="M33" s="62"/>
      <c r="N33" s="62"/>
      <c r="O33" s="62"/>
      <c r="P33" s="62"/>
      <c r="Q33" s="62"/>
      <c r="R33" s="62"/>
      <c r="S33" s="62"/>
      <c r="T33" s="62"/>
      <c r="U33" s="62"/>
      <c r="W33" s="2">
        <v>75</v>
      </c>
      <c r="X33" s="1" t="s">
        <v>109</v>
      </c>
    </row>
    <row r="34" spans="1:24" ht="15.75" customHeight="1">
      <c r="A34" s="11" t="s">
        <v>14</v>
      </c>
      <c r="B34" s="59" t="str">
        <f>'NILAI Genap'!V3</f>
        <v>Ibadah</v>
      </c>
      <c r="C34" s="59"/>
      <c r="D34" s="59"/>
      <c r="E34" s="59"/>
      <c r="F34" s="59"/>
      <c r="G34" s="59"/>
      <c r="H34" s="60"/>
      <c r="I34" s="61" t="str">
        <f>VLOOKUP($G$3,'NILAI Genap'!$B$4:$AA$20,21,FALSE)</f>
        <v>B</v>
      </c>
      <c r="J34" s="61"/>
      <c r="K34" s="61"/>
      <c r="L34" s="62" t="str">
        <f>IF(I34="B+","Baik sekali","Baik")</f>
        <v>Baik</v>
      </c>
      <c r="M34" s="62"/>
      <c r="N34" s="62"/>
      <c r="O34" s="62"/>
      <c r="P34" s="62"/>
      <c r="Q34" s="62"/>
      <c r="R34" s="62"/>
      <c r="S34" s="62"/>
      <c r="T34" s="62"/>
      <c r="U34" s="62"/>
      <c r="W34" s="2">
        <v>76</v>
      </c>
      <c r="X34" s="1" t="s">
        <v>110</v>
      </c>
    </row>
    <row r="35" spans="1:24" ht="15.75" customHeight="1">
      <c r="A35" s="11" t="s">
        <v>15</v>
      </c>
      <c r="B35" s="59"/>
      <c r="C35" s="59"/>
      <c r="D35" s="59"/>
      <c r="E35" s="59"/>
      <c r="F35" s="59"/>
      <c r="G35" s="59"/>
      <c r="H35" s="60"/>
      <c r="I35" s="61"/>
      <c r="J35" s="61"/>
      <c r="K35" s="61"/>
      <c r="L35" s="62"/>
      <c r="M35" s="62"/>
      <c r="N35" s="62"/>
      <c r="O35" s="62"/>
      <c r="P35" s="62"/>
      <c r="Q35" s="62"/>
      <c r="R35" s="62"/>
      <c r="S35" s="62"/>
      <c r="T35" s="62"/>
      <c r="U35" s="62"/>
      <c r="W35" s="2">
        <v>77</v>
      </c>
      <c r="X35" s="1" t="s">
        <v>111</v>
      </c>
    </row>
    <row r="36" spans="1:24" ht="7.5" customHeight="1">
      <c r="W36" s="2">
        <v>78</v>
      </c>
      <c r="X36" s="1" t="s">
        <v>112</v>
      </c>
    </row>
    <row r="37" spans="1:24" ht="20.25" customHeight="1">
      <c r="A37" s="64" t="s">
        <v>39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6"/>
      <c r="N37" s="64" t="s">
        <v>47</v>
      </c>
      <c r="O37" s="65"/>
      <c r="P37" s="65"/>
      <c r="Q37" s="65"/>
      <c r="R37" s="65"/>
      <c r="S37" s="65"/>
      <c r="T37" s="65"/>
      <c r="U37" s="66"/>
      <c r="W37" s="2">
        <v>79</v>
      </c>
      <c r="X37" s="1" t="s">
        <v>113</v>
      </c>
    </row>
    <row r="38" spans="1:24" ht="15.75" customHeight="1">
      <c r="A38" s="67" t="s">
        <v>40</v>
      </c>
      <c r="B38" s="56"/>
      <c r="C38" s="56"/>
      <c r="D38" s="12" t="s">
        <v>42</v>
      </c>
      <c r="E38" s="59" t="str">
        <f>VLOOKUP($G$3,'NILAI Genap'!$B$4:$AA$20,22,FALSE)</f>
        <v>B</v>
      </c>
      <c r="F38" s="59"/>
      <c r="G38" s="59"/>
      <c r="H38" s="59"/>
      <c r="I38" s="59"/>
      <c r="J38" s="59"/>
      <c r="K38" s="59"/>
      <c r="L38" s="60"/>
      <c r="N38" s="11" t="s">
        <v>3</v>
      </c>
      <c r="O38" s="56" t="s">
        <v>48</v>
      </c>
      <c r="P38" s="56"/>
      <c r="Q38" s="56"/>
      <c r="R38" s="13" t="s">
        <v>42</v>
      </c>
      <c r="S38" s="19" t="str">
        <f>VLOOKUP($G$3,'NILAI Genap'!$B$4:$AA$20,24,FALSE)</f>
        <v>-</v>
      </c>
      <c r="T38" s="56" t="s">
        <v>74</v>
      </c>
      <c r="U38" s="57"/>
      <c r="W38" s="2">
        <v>80</v>
      </c>
      <c r="X38" s="1" t="s">
        <v>114</v>
      </c>
    </row>
    <row r="39" spans="1:24" ht="15.75" customHeight="1">
      <c r="A39" s="67" t="s">
        <v>41</v>
      </c>
      <c r="B39" s="56"/>
      <c r="C39" s="56"/>
      <c r="D39" s="12" t="s">
        <v>42</v>
      </c>
      <c r="E39" s="59" t="str">
        <f>VLOOKUP($G$3,'NILAI Genap'!$B$4:$AA$20,23,FALSE)</f>
        <v>B</v>
      </c>
      <c r="F39" s="59"/>
      <c r="G39" s="59"/>
      <c r="H39" s="59"/>
      <c r="I39" s="59"/>
      <c r="J39" s="59"/>
      <c r="K39" s="59"/>
      <c r="L39" s="60"/>
      <c r="N39" s="11" t="s">
        <v>14</v>
      </c>
      <c r="O39" s="56" t="s">
        <v>49</v>
      </c>
      <c r="P39" s="56"/>
      <c r="Q39" s="56"/>
      <c r="R39" s="13" t="s">
        <v>42</v>
      </c>
      <c r="S39" s="19" t="str">
        <f>VLOOKUP($G$3,'NILAI Genap'!$B$4:$AA$20,25,FALSE)</f>
        <v>-</v>
      </c>
      <c r="T39" s="56" t="s">
        <v>74</v>
      </c>
      <c r="U39" s="57"/>
      <c r="W39" s="2">
        <v>81</v>
      </c>
      <c r="X39" s="1" t="s">
        <v>115</v>
      </c>
    </row>
    <row r="40" spans="1:24" ht="15.75" customHeight="1">
      <c r="A40" s="82"/>
      <c r="B40" s="59"/>
      <c r="C40" s="59"/>
      <c r="D40" s="16"/>
      <c r="E40" s="59"/>
      <c r="F40" s="59"/>
      <c r="G40" s="59"/>
      <c r="H40" s="59"/>
      <c r="I40" s="59"/>
      <c r="J40" s="59"/>
      <c r="K40" s="59"/>
      <c r="L40" s="60"/>
      <c r="N40" s="11" t="s">
        <v>15</v>
      </c>
      <c r="O40" s="56" t="s">
        <v>50</v>
      </c>
      <c r="P40" s="56"/>
      <c r="Q40" s="56"/>
      <c r="R40" s="13" t="s">
        <v>42</v>
      </c>
      <c r="S40" s="19" t="str">
        <f>VLOOKUP($G$3,'NILAI Genap'!$B$4:$AA$20,26,FALSE)</f>
        <v>-</v>
      </c>
      <c r="T40" s="56" t="s">
        <v>74</v>
      </c>
      <c r="U40" s="57"/>
      <c r="W40" s="2">
        <v>82</v>
      </c>
      <c r="X40" s="1" t="s">
        <v>116</v>
      </c>
    </row>
    <row r="41" spans="1:24" s="38" customFormat="1" ht="7.5" customHeight="1">
      <c r="W41" s="41">
        <v>83</v>
      </c>
      <c r="X41" s="38" t="s">
        <v>117</v>
      </c>
    </row>
    <row r="42" spans="1:24" s="38" customFormat="1" ht="13.5" customHeight="1">
      <c r="Q42" s="3" t="s">
        <v>51</v>
      </c>
      <c r="R42" s="4"/>
      <c r="S42" s="4"/>
      <c r="T42" s="4"/>
      <c r="U42" s="5"/>
      <c r="W42" s="41">
        <v>84</v>
      </c>
      <c r="X42" s="38" t="s">
        <v>118</v>
      </c>
    </row>
    <row r="43" spans="1:24" s="38" customFormat="1" ht="13.5" customHeight="1">
      <c r="B43" s="84"/>
      <c r="C43" s="84"/>
      <c r="D43" s="84"/>
      <c r="E43" s="84"/>
      <c r="F43" s="84"/>
      <c r="G43" s="84"/>
      <c r="Q43" s="6" t="s">
        <v>52</v>
      </c>
      <c r="R43" s="39"/>
      <c r="S43" s="39"/>
      <c r="T43" s="39"/>
      <c r="U43" s="8"/>
      <c r="W43" s="41">
        <v>85</v>
      </c>
      <c r="X43" s="38" t="s">
        <v>119</v>
      </c>
    </row>
    <row r="44" spans="1:24" s="38" customFormat="1" ht="13.5" customHeight="1">
      <c r="B44" s="84" t="s">
        <v>57</v>
      </c>
      <c r="C44" s="84"/>
      <c r="D44" s="84"/>
      <c r="E44" s="84"/>
      <c r="F44" s="84"/>
      <c r="G44" s="84"/>
      <c r="H44" s="49"/>
      <c r="I44" s="49"/>
      <c r="J44" s="49"/>
      <c r="K44" s="49"/>
      <c r="L44" s="49"/>
      <c r="M44" s="49"/>
      <c r="N44" s="49"/>
      <c r="O44" s="49"/>
      <c r="Q44" s="6" t="s">
        <v>53</v>
      </c>
      <c r="R44" s="39"/>
      <c r="S44" s="39"/>
      <c r="T44" s="39"/>
      <c r="U44" s="8"/>
      <c r="W44" s="41">
        <v>86</v>
      </c>
      <c r="X44" s="38" t="s">
        <v>120</v>
      </c>
    </row>
    <row r="45" spans="1:24" s="38" customFormat="1" ht="13.5" customHeight="1">
      <c r="B45" s="84" t="s">
        <v>58</v>
      </c>
      <c r="C45" s="84"/>
      <c r="D45" s="84"/>
      <c r="E45" s="84"/>
      <c r="F45" s="84"/>
      <c r="G45" s="84"/>
      <c r="H45" s="49" t="s">
        <v>59</v>
      </c>
      <c r="I45" s="49"/>
      <c r="J45" s="49"/>
      <c r="K45" s="49"/>
      <c r="L45" s="49"/>
      <c r="M45" s="49"/>
      <c r="N45" s="49"/>
      <c r="O45" s="49"/>
      <c r="Q45" s="17" t="s">
        <v>54</v>
      </c>
      <c r="R45" s="40"/>
      <c r="S45" s="40"/>
      <c r="T45" s="40"/>
      <c r="U45" s="18"/>
      <c r="W45" s="41">
        <v>87</v>
      </c>
      <c r="X45" s="38" t="s">
        <v>121</v>
      </c>
    </row>
    <row r="46" spans="1:24" s="38" customFormat="1" ht="4.5" customHeight="1">
      <c r="B46" s="84"/>
      <c r="C46" s="84"/>
      <c r="D46" s="84"/>
      <c r="E46" s="84"/>
      <c r="F46" s="84"/>
      <c r="G46" s="84"/>
      <c r="H46" s="49"/>
      <c r="I46" s="49"/>
      <c r="J46" s="49"/>
      <c r="K46" s="49"/>
      <c r="L46" s="49"/>
      <c r="M46" s="49"/>
      <c r="N46" s="49"/>
      <c r="O46" s="49"/>
      <c r="Q46" s="6"/>
      <c r="R46" s="39"/>
      <c r="S46" s="39"/>
      <c r="T46" s="39"/>
      <c r="U46" s="8"/>
      <c r="W46" s="41">
        <v>88</v>
      </c>
      <c r="X46" s="38" t="s">
        <v>122</v>
      </c>
    </row>
    <row r="47" spans="1:24" s="38" customFormat="1">
      <c r="B47" s="84"/>
      <c r="C47" s="84"/>
      <c r="D47" s="84"/>
      <c r="E47" s="84"/>
      <c r="F47" s="84"/>
      <c r="G47" s="84"/>
      <c r="H47" s="49"/>
      <c r="I47" s="49"/>
      <c r="J47" s="49"/>
      <c r="K47" s="49"/>
      <c r="L47" s="49"/>
      <c r="M47" s="49"/>
      <c r="N47" s="49"/>
      <c r="O47" s="49"/>
      <c r="Q47" s="46" t="s">
        <v>204</v>
      </c>
      <c r="R47" s="47"/>
      <c r="S47" s="47"/>
      <c r="T47" s="47"/>
      <c r="U47" s="48"/>
      <c r="W47" s="41">
        <v>89</v>
      </c>
      <c r="X47" s="38" t="s">
        <v>123</v>
      </c>
    </row>
    <row r="48" spans="1:24" s="38" customFormat="1">
      <c r="B48" s="84"/>
      <c r="C48" s="84"/>
      <c r="D48" s="84"/>
      <c r="E48" s="84"/>
      <c r="F48" s="84"/>
      <c r="G48" s="84"/>
      <c r="H48" s="49"/>
      <c r="I48" s="49"/>
      <c r="J48" s="49"/>
      <c r="K48" s="49"/>
      <c r="L48" s="49"/>
      <c r="M48" s="49"/>
      <c r="N48" s="49"/>
      <c r="O48" s="49"/>
      <c r="Q48" s="50" t="s">
        <v>55</v>
      </c>
      <c r="R48" s="49"/>
      <c r="S48" s="49"/>
      <c r="T48" s="49"/>
      <c r="U48" s="51"/>
      <c r="W48" s="41">
        <v>90</v>
      </c>
      <c r="X48" s="38" t="s">
        <v>124</v>
      </c>
    </row>
    <row r="49" spans="2:29" s="38" customFormat="1">
      <c r="B49" s="84"/>
      <c r="C49" s="84"/>
      <c r="D49" s="84"/>
      <c r="E49" s="84"/>
      <c r="F49" s="84"/>
      <c r="G49" s="84"/>
      <c r="H49" s="49"/>
      <c r="I49" s="49"/>
      <c r="J49" s="49"/>
      <c r="K49" s="49"/>
      <c r="L49" s="49"/>
      <c r="M49" s="49"/>
      <c r="N49" s="49"/>
      <c r="O49" s="49"/>
      <c r="Q49" s="6"/>
      <c r="R49" s="39"/>
      <c r="S49" s="39"/>
      <c r="T49" s="39"/>
      <c r="U49" s="8"/>
      <c r="W49" s="41">
        <v>91</v>
      </c>
      <c r="X49" s="38" t="s">
        <v>125</v>
      </c>
    </row>
    <row r="50" spans="2:29" s="38" customFormat="1">
      <c r="B50" s="84"/>
      <c r="C50" s="84"/>
      <c r="D50" s="84"/>
      <c r="E50" s="84"/>
      <c r="F50" s="84"/>
      <c r="G50" s="84"/>
      <c r="H50" s="49"/>
      <c r="I50" s="49"/>
      <c r="J50" s="49"/>
      <c r="K50" s="49"/>
      <c r="L50" s="49"/>
      <c r="M50" s="49"/>
      <c r="N50" s="49"/>
      <c r="O50" s="49"/>
      <c r="Q50" s="6"/>
      <c r="R50" s="39"/>
      <c r="S50" s="39"/>
      <c r="T50" s="39"/>
      <c r="U50" s="8"/>
      <c r="W50" s="41">
        <v>92</v>
      </c>
      <c r="X50" s="38" t="s">
        <v>126</v>
      </c>
    </row>
    <row r="51" spans="2:29" s="38" customFormat="1">
      <c r="B51" s="84"/>
      <c r="C51" s="84"/>
      <c r="D51" s="84"/>
      <c r="E51" s="84"/>
      <c r="F51" s="84"/>
      <c r="G51" s="84"/>
      <c r="H51" s="49"/>
      <c r="I51" s="49"/>
      <c r="J51" s="49"/>
      <c r="K51" s="49"/>
      <c r="L51" s="49"/>
      <c r="M51" s="49"/>
      <c r="N51" s="49"/>
      <c r="O51" s="49"/>
      <c r="Q51" s="6"/>
      <c r="R51" s="39"/>
      <c r="S51" s="39"/>
      <c r="T51" s="39"/>
      <c r="U51" s="8"/>
      <c r="W51" s="41">
        <v>93</v>
      </c>
      <c r="X51" s="38" t="s">
        <v>127</v>
      </c>
    </row>
    <row r="52" spans="2:29" s="38" customFormat="1" ht="12" customHeight="1">
      <c r="B52" s="84"/>
      <c r="C52" s="84"/>
      <c r="D52" s="84"/>
      <c r="E52" s="84"/>
      <c r="F52" s="84"/>
      <c r="G52" s="84"/>
      <c r="H52" s="49"/>
      <c r="I52" s="49"/>
      <c r="J52" s="49"/>
      <c r="K52" s="49"/>
      <c r="L52" s="49"/>
      <c r="M52" s="49"/>
      <c r="N52" s="49"/>
      <c r="O52" s="49"/>
      <c r="Q52" s="6"/>
      <c r="R52" s="39"/>
      <c r="S52" s="39"/>
      <c r="T52" s="39"/>
      <c r="U52" s="8"/>
      <c r="W52" s="41">
        <v>94</v>
      </c>
      <c r="X52" s="38" t="s">
        <v>128</v>
      </c>
    </row>
    <row r="53" spans="2:29" s="38" customFormat="1">
      <c r="B53" s="85" t="s">
        <v>75</v>
      </c>
      <c r="C53" s="85"/>
      <c r="D53" s="85"/>
      <c r="E53" s="85"/>
      <c r="F53" s="85"/>
      <c r="G53" s="85"/>
      <c r="H53" s="52" t="s">
        <v>199</v>
      </c>
      <c r="I53" s="52"/>
      <c r="J53" s="52"/>
      <c r="K53" s="52"/>
      <c r="L53" s="52"/>
      <c r="M53" s="52"/>
      <c r="N53" s="52"/>
      <c r="O53" s="52"/>
      <c r="Q53" s="53" t="s">
        <v>56</v>
      </c>
      <c r="R53" s="54"/>
      <c r="S53" s="54"/>
      <c r="T53" s="54"/>
      <c r="U53" s="55"/>
      <c r="W53" s="41">
        <v>95</v>
      </c>
      <c r="X53" s="38" t="s">
        <v>129</v>
      </c>
    </row>
    <row r="54" spans="2:29" s="38" customFormat="1">
      <c r="B54" s="84"/>
      <c r="C54" s="84"/>
      <c r="D54" s="84"/>
      <c r="E54" s="84"/>
      <c r="F54" s="84"/>
      <c r="G54" s="84"/>
      <c r="H54" s="42" t="s">
        <v>69</v>
      </c>
      <c r="I54" s="42"/>
      <c r="J54" s="42"/>
      <c r="K54" s="42"/>
      <c r="L54" s="42"/>
      <c r="M54" s="42"/>
      <c r="N54" s="42"/>
      <c r="O54" s="42"/>
      <c r="Q54" s="43" t="s">
        <v>70</v>
      </c>
      <c r="R54" s="44"/>
      <c r="S54" s="44"/>
      <c r="T54" s="44"/>
      <c r="U54" s="45"/>
      <c r="W54" s="41">
        <v>96</v>
      </c>
      <c r="X54" s="38" t="s">
        <v>130</v>
      </c>
    </row>
    <row r="55" spans="2:29">
      <c r="W55" s="2">
        <v>97</v>
      </c>
      <c r="X55" s="1" t="s">
        <v>131</v>
      </c>
      <c r="Y55" s="7"/>
      <c r="Z55" s="7"/>
      <c r="AA55" s="7"/>
      <c r="AB55" s="7"/>
      <c r="AC55" s="7"/>
    </row>
    <row r="56" spans="2:29">
      <c r="W56" s="2">
        <v>98</v>
      </c>
      <c r="X56" s="1" t="s">
        <v>132</v>
      </c>
      <c r="Y56" s="7"/>
      <c r="Z56" s="7"/>
      <c r="AA56" s="7"/>
      <c r="AB56" s="7"/>
      <c r="AC56" s="7"/>
    </row>
    <row r="57" spans="2:29">
      <c r="W57" s="2">
        <v>99</v>
      </c>
      <c r="X57" s="1" t="s">
        <v>133</v>
      </c>
      <c r="Y57" s="7"/>
      <c r="Z57" s="7"/>
      <c r="AA57" s="7"/>
      <c r="AB57" s="7"/>
      <c r="AC57" s="7"/>
    </row>
    <row r="58" spans="2:29">
      <c r="W58" s="2">
        <v>100</v>
      </c>
      <c r="X58" s="1" t="s">
        <v>76</v>
      </c>
      <c r="Y58" s="54"/>
      <c r="Z58" s="54"/>
      <c r="AA58" s="54"/>
      <c r="AB58" s="54"/>
      <c r="AC58" s="54"/>
    </row>
    <row r="59" spans="2:29">
      <c r="Y59" s="83"/>
      <c r="Z59" s="83"/>
      <c r="AA59" s="83"/>
      <c r="AB59" s="83"/>
      <c r="AC59" s="83"/>
    </row>
  </sheetData>
  <mergeCells count="170">
    <mergeCell ref="S14:U14"/>
    <mergeCell ref="S15:U15"/>
    <mergeCell ref="S16:U16"/>
    <mergeCell ref="S17:U17"/>
    <mergeCell ref="Y58:AC58"/>
    <mergeCell ref="Y59:AC59"/>
    <mergeCell ref="B54:G54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2:G52"/>
    <mergeCell ref="B53:G53"/>
    <mergeCell ref="H44:O44"/>
    <mergeCell ref="H45:O45"/>
    <mergeCell ref="H46:O46"/>
    <mergeCell ref="H47:O47"/>
    <mergeCell ref="B14:H14"/>
    <mergeCell ref="C25:H25"/>
    <mergeCell ref="S6:U6"/>
    <mergeCell ref="S7:U7"/>
    <mergeCell ref="M23:R23"/>
    <mergeCell ref="M24:R24"/>
    <mergeCell ref="M13:R13"/>
    <mergeCell ref="L35:U35"/>
    <mergeCell ref="O39:Q39"/>
    <mergeCell ref="O40:Q40"/>
    <mergeCell ref="E38:L38"/>
    <mergeCell ref="E39:L39"/>
    <mergeCell ref="E40:L40"/>
    <mergeCell ref="A37:L37"/>
    <mergeCell ref="N37:U37"/>
    <mergeCell ref="A38:C38"/>
    <mergeCell ref="A39:C39"/>
    <mergeCell ref="A40:C40"/>
    <mergeCell ref="T38:U38"/>
    <mergeCell ref="S25:U25"/>
    <mergeCell ref="S26:U26"/>
    <mergeCell ref="S9:U9"/>
    <mergeCell ref="S10:U10"/>
    <mergeCell ref="S11:U11"/>
    <mergeCell ref="S12:U12"/>
    <mergeCell ref="S13:U13"/>
    <mergeCell ref="O4:Q4"/>
    <mergeCell ref="S4:U4"/>
    <mergeCell ref="B8:H8"/>
    <mergeCell ref="B9:H9"/>
    <mergeCell ref="C10:H10"/>
    <mergeCell ref="O1:Q1"/>
    <mergeCell ref="O2:Q2"/>
    <mergeCell ref="O3:Q3"/>
    <mergeCell ref="S1:U1"/>
    <mergeCell ref="S2:U2"/>
    <mergeCell ref="S3:U3"/>
    <mergeCell ref="A1:E1"/>
    <mergeCell ref="A2:E2"/>
    <mergeCell ref="A3:E3"/>
    <mergeCell ref="A4:E4"/>
    <mergeCell ref="G1:L1"/>
    <mergeCell ref="G2:L2"/>
    <mergeCell ref="G3:L3"/>
    <mergeCell ref="G4:L4"/>
    <mergeCell ref="A6:A7"/>
    <mergeCell ref="B6:H7"/>
    <mergeCell ref="I6:K7"/>
    <mergeCell ref="L6:R6"/>
    <mergeCell ref="M7:R7"/>
    <mergeCell ref="C13:H13"/>
    <mergeCell ref="C12:H12"/>
    <mergeCell ref="C11:H11"/>
    <mergeCell ref="I8:K8"/>
    <mergeCell ref="I9:K9"/>
    <mergeCell ref="I10:K10"/>
    <mergeCell ref="I11:K11"/>
    <mergeCell ref="I12:K12"/>
    <mergeCell ref="I13:K13"/>
    <mergeCell ref="M27:R27"/>
    <mergeCell ref="M28:R28"/>
    <mergeCell ref="M29:R29"/>
    <mergeCell ref="M19:R19"/>
    <mergeCell ref="M20:R20"/>
    <mergeCell ref="M21:R21"/>
    <mergeCell ref="M22:R22"/>
    <mergeCell ref="B26:H26"/>
    <mergeCell ref="I30:K30"/>
    <mergeCell ref="C30:H30"/>
    <mergeCell ref="C29:H29"/>
    <mergeCell ref="I20:K20"/>
    <mergeCell ref="I21:K21"/>
    <mergeCell ref="I22:K22"/>
    <mergeCell ref="I23:K23"/>
    <mergeCell ref="I24:K24"/>
    <mergeCell ref="I25:K25"/>
    <mergeCell ref="I19:K19"/>
    <mergeCell ref="S8:U8"/>
    <mergeCell ref="B23:H23"/>
    <mergeCell ref="B22:H22"/>
    <mergeCell ref="B21:H21"/>
    <mergeCell ref="B20:H20"/>
    <mergeCell ref="B19:H19"/>
    <mergeCell ref="B18:H18"/>
    <mergeCell ref="M25:R25"/>
    <mergeCell ref="M26:R26"/>
    <mergeCell ref="M8:R8"/>
    <mergeCell ref="M9:R9"/>
    <mergeCell ref="M10:R10"/>
    <mergeCell ref="M11:R11"/>
    <mergeCell ref="M12:R12"/>
    <mergeCell ref="I14:K14"/>
    <mergeCell ref="I15:K15"/>
    <mergeCell ref="I16:K16"/>
    <mergeCell ref="I17:K17"/>
    <mergeCell ref="I18:K18"/>
    <mergeCell ref="M14:R14"/>
    <mergeCell ref="M15:R15"/>
    <mergeCell ref="M16:R16"/>
    <mergeCell ref="M17:R17"/>
    <mergeCell ref="M18:R18"/>
    <mergeCell ref="C28:H28"/>
    <mergeCell ref="C27:H27"/>
    <mergeCell ref="A32:H32"/>
    <mergeCell ref="B17:H17"/>
    <mergeCell ref="B16:H16"/>
    <mergeCell ref="B15:H15"/>
    <mergeCell ref="T39:U39"/>
    <mergeCell ref="I27:K27"/>
    <mergeCell ref="I28:K28"/>
    <mergeCell ref="I29:K29"/>
    <mergeCell ref="I26:K26"/>
    <mergeCell ref="S27:U27"/>
    <mergeCell ref="S28:U28"/>
    <mergeCell ref="S29:U29"/>
    <mergeCell ref="S30:U30"/>
    <mergeCell ref="S18:U18"/>
    <mergeCell ref="S19:U19"/>
    <mergeCell ref="S20:U20"/>
    <mergeCell ref="S21:U21"/>
    <mergeCell ref="S22:U22"/>
    <mergeCell ref="S23:U23"/>
    <mergeCell ref="S24:U24"/>
    <mergeCell ref="C24:H24"/>
    <mergeCell ref="M30:R30"/>
    <mergeCell ref="T40:U40"/>
    <mergeCell ref="O38:Q38"/>
    <mergeCell ref="I32:K32"/>
    <mergeCell ref="L32:U32"/>
    <mergeCell ref="B33:H33"/>
    <mergeCell ref="B34:H34"/>
    <mergeCell ref="B35:H35"/>
    <mergeCell ref="I33:K33"/>
    <mergeCell ref="I34:K34"/>
    <mergeCell ref="I35:K35"/>
    <mergeCell ref="L33:U33"/>
    <mergeCell ref="L34:U34"/>
    <mergeCell ref="H54:O54"/>
    <mergeCell ref="Q54:U54"/>
    <mergeCell ref="Q47:U47"/>
    <mergeCell ref="H48:O48"/>
    <mergeCell ref="Q48:U48"/>
    <mergeCell ref="H49:O49"/>
    <mergeCell ref="H50:O50"/>
    <mergeCell ref="H51:O51"/>
    <mergeCell ref="H52:O52"/>
    <mergeCell ref="H53:O53"/>
    <mergeCell ref="Q53:U53"/>
  </mergeCells>
  <dataValidations count="1">
    <dataValidation type="list" allowBlank="1" showInputMessage="1" showErrorMessage="1" sqref="G3:L3">
      <formula1>NAMA1</formula1>
    </dataValidation>
  </dataValidations>
  <pageMargins left="0.39370078740157483" right="0.39370078740157483" top="0.70866141732283472" bottom="0.78740157480314965" header="0" footer="0"/>
  <pageSetup paperSize="256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21"/>
  <sheetViews>
    <sheetView tabSelected="1" workbookViewId="0">
      <selection activeCell="AC20" sqref="AC20"/>
    </sheetView>
  </sheetViews>
  <sheetFormatPr defaultRowHeight="15"/>
  <cols>
    <col min="1" max="1" width="3.85546875" customWidth="1"/>
    <col min="2" max="2" width="24" customWidth="1"/>
    <col min="3" max="3" width="5.28515625" customWidth="1"/>
    <col min="4" max="4" width="6.7109375" customWidth="1"/>
    <col min="5" max="24" width="4.42578125" customWidth="1"/>
    <col min="25" max="27" width="3.85546875" customWidth="1"/>
    <col min="28" max="29" width="4.42578125" customWidth="1"/>
  </cols>
  <sheetData>
    <row r="1" spans="1:29">
      <c r="A1" s="28" t="s">
        <v>205</v>
      </c>
    </row>
    <row r="2" spans="1:29" ht="20.25" customHeight="1">
      <c r="A2" s="91" t="s">
        <v>134</v>
      </c>
      <c r="B2" s="91" t="s">
        <v>152</v>
      </c>
      <c r="C2" s="91" t="s">
        <v>135</v>
      </c>
      <c r="D2" s="91" t="s">
        <v>136</v>
      </c>
      <c r="E2" s="88" t="s">
        <v>137</v>
      </c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6" t="s">
        <v>146</v>
      </c>
      <c r="T2" s="87"/>
      <c r="U2" s="88" t="s">
        <v>147</v>
      </c>
      <c r="V2" s="88"/>
      <c r="W2" s="88" t="s">
        <v>159</v>
      </c>
      <c r="X2" s="88"/>
      <c r="Y2" s="88" t="s">
        <v>47</v>
      </c>
      <c r="Z2" s="88"/>
      <c r="AA2" s="88"/>
      <c r="AB2" s="89" t="s">
        <v>160</v>
      </c>
      <c r="AC2" s="89" t="s">
        <v>161</v>
      </c>
    </row>
    <row r="3" spans="1:29" ht="54.75" customHeight="1">
      <c r="A3" s="92"/>
      <c r="B3" s="92"/>
      <c r="C3" s="92"/>
      <c r="D3" s="92"/>
      <c r="E3" s="32" t="s">
        <v>153</v>
      </c>
      <c r="F3" s="32" t="s">
        <v>154</v>
      </c>
      <c r="G3" s="32" t="s">
        <v>10</v>
      </c>
      <c r="H3" s="32" t="s">
        <v>138</v>
      </c>
      <c r="I3" s="32" t="s">
        <v>139</v>
      </c>
      <c r="J3" s="32" t="s">
        <v>140</v>
      </c>
      <c r="K3" s="32" t="s">
        <v>141</v>
      </c>
      <c r="L3" s="32" t="s">
        <v>155</v>
      </c>
      <c r="M3" s="32" t="s">
        <v>156</v>
      </c>
      <c r="N3" s="32" t="s">
        <v>142</v>
      </c>
      <c r="O3" s="32" t="s">
        <v>143</v>
      </c>
      <c r="P3" s="32" t="s">
        <v>157</v>
      </c>
      <c r="Q3" s="32" t="s">
        <v>158</v>
      </c>
      <c r="R3" s="32" t="s">
        <v>144</v>
      </c>
      <c r="S3" s="32" t="s">
        <v>200</v>
      </c>
      <c r="T3" s="33" t="s">
        <v>145</v>
      </c>
      <c r="U3" s="34" t="s">
        <v>201</v>
      </c>
      <c r="V3" s="34" t="s">
        <v>202</v>
      </c>
      <c r="W3" s="32" t="s">
        <v>148</v>
      </c>
      <c r="X3" s="32" t="s">
        <v>41</v>
      </c>
      <c r="Y3" s="23" t="s">
        <v>149</v>
      </c>
      <c r="Z3" s="23" t="s">
        <v>150</v>
      </c>
      <c r="AA3" s="23" t="s">
        <v>151</v>
      </c>
      <c r="AB3" s="90"/>
      <c r="AC3" s="90"/>
    </row>
    <row r="4" spans="1:29">
      <c r="A4" s="22">
        <v>1</v>
      </c>
      <c r="B4" s="25" t="s">
        <v>191</v>
      </c>
      <c r="C4" s="24" t="s">
        <v>196</v>
      </c>
      <c r="D4" s="22" t="s">
        <v>162</v>
      </c>
      <c r="E4" s="22">
        <v>87</v>
      </c>
      <c r="F4" s="22">
        <v>83</v>
      </c>
      <c r="G4" s="22">
        <v>88</v>
      </c>
      <c r="H4" s="22">
        <v>78</v>
      </c>
      <c r="I4" s="22">
        <v>80</v>
      </c>
      <c r="J4" s="22">
        <v>82</v>
      </c>
      <c r="K4" s="22">
        <v>77</v>
      </c>
      <c r="L4" s="22">
        <v>80</v>
      </c>
      <c r="M4" s="22">
        <v>71</v>
      </c>
      <c r="N4" s="22">
        <v>71</v>
      </c>
      <c r="O4" s="22">
        <v>80</v>
      </c>
      <c r="P4" s="22">
        <v>82</v>
      </c>
      <c r="Q4" s="22">
        <v>78</v>
      </c>
      <c r="R4" s="22">
        <v>84</v>
      </c>
      <c r="S4" s="22">
        <v>76</v>
      </c>
      <c r="T4" s="22">
        <v>78</v>
      </c>
      <c r="U4" s="22" t="s">
        <v>203</v>
      </c>
      <c r="V4" s="22" t="s">
        <v>203</v>
      </c>
      <c r="W4" s="22" t="s">
        <v>203</v>
      </c>
      <c r="X4" s="22" t="s">
        <v>203</v>
      </c>
      <c r="Y4" s="22" t="s">
        <v>197</v>
      </c>
      <c r="Z4" s="22" t="s">
        <v>197</v>
      </c>
      <c r="AA4" s="22" t="s">
        <v>197</v>
      </c>
      <c r="AB4" s="36">
        <f t="shared" ref="AB4:AB19" si="0">AVERAGE(E4:T4)</f>
        <v>79.6875</v>
      </c>
      <c r="AC4" s="30">
        <f t="shared" ref="AC4:AC19" si="1">RANK(AB4,$AB$4:$AB$19)</f>
        <v>9</v>
      </c>
    </row>
    <row r="5" spans="1:29">
      <c r="A5" s="22">
        <v>2</v>
      </c>
      <c r="B5" s="25" t="s">
        <v>178</v>
      </c>
      <c r="C5" s="24" t="s">
        <v>196</v>
      </c>
      <c r="D5" s="22" t="s">
        <v>163</v>
      </c>
      <c r="E5" s="22">
        <v>78</v>
      </c>
      <c r="F5" s="22">
        <v>76</v>
      </c>
      <c r="G5" s="22">
        <v>78</v>
      </c>
      <c r="H5" s="22">
        <v>77</v>
      </c>
      <c r="I5" s="22">
        <v>79</v>
      </c>
      <c r="J5" s="22">
        <v>77</v>
      </c>
      <c r="K5" s="22">
        <v>72</v>
      </c>
      <c r="L5" s="22">
        <v>78</v>
      </c>
      <c r="M5" s="22">
        <v>70</v>
      </c>
      <c r="N5" s="22">
        <v>70</v>
      </c>
      <c r="O5" s="22">
        <v>79</v>
      </c>
      <c r="P5" s="22">
        <v>81</v>
      </c>
      <c r="Q5" s="22">
        <v>80</v>
      </c>
      <c r="R5" s="22">
        <v>85</v>
      </c>
      <c r="S5" s="22">
        <v>75</v>
      </c>
      <c r="T5" s="22">
        <v>72</v>
      </c>
      <c r="U5" s="22" t="s">
        <v>203</v>
      </c>
      <c r="V5" s="22" t="s">
        <v>203</v>
      </c>
      <c r="W5" s="22" t="s">
        <v>203</v>
      </c>
      <c r="X5" s="22" t="s">
        <v>203</v>
      </c>
      <c r="Y5" s="22" t="s">
        <v>197</v>
      </c>
      <c r="Z5" s="22" t="s">
        <v>197</v>
      </c>
      <c r="AA5" s="22" t="s">
        <v>197</v>
      </c>
      <c r="AB5" s="36">
        <f t="shared" si="0"/>
        <v>76.6875</v>
      </c>
      <c r="AC5" s="30">
        <f t="shared" si="1"/>
        <v>16</v>
      </c>
    </row>
    <row r="6" spans="1:29">
      <c r="A6" s="22">
        <v>3</v>
      </c>
      <c r="B6" s="25" t="s">
        <v>179</v>
      </c>
      <c r="C6" s="24" t="s">
        <v>196</v>
      </c>
      <c r="D6" s="22" t="s">
        <v>164</v>
      </c>
      <c r="E6" s="22">
        <v>84</v>
      </c>
      <c r="F6" s="22">
        <v>79</v>
      </c>
      <c r="G6" s="22">
        <v>81</v>
      </c>
      <c r="H6" s="22">
        <v>78</v>
      </c>
      <c r="I6" s="22">
        <v>79</v>
      </c>
      <c r="J6" s="22">
        <v>79</v>
      </c>
      <c r="K6" s="22">
        <v>72</v>
      </c>
      <c r="L6" s="22">
        <v>85</v>
      </c>
      <c r="M6" s="22">
        <v>71</v>
      </c>
      <c r="N6" s="22">
        <v>70</v>
      </c>
      <c r="O6" s="22">
        <v>78</v>
      </c>
      <c r="P6" s="22">
        <v>81</v>
      </c>
      <c r="Q6" s="22">
        <v>76</v>
      </c>
      <c r="R6" s="22">
        <v>83</v>
      </c>
      <c r="S6" s="22">
        <v>76</v>
      </c>
      <c r="T6" s="22">
        <v>76</v>
      </c>
      <c r="U6" s="22" t="s">
        <v>203</v>
      </c>
      <c r="V6" s="22" t="s">
        <v>203</v>
      </c>
      <c r="W6" s="22" t="s">
        <v>203</v>
      </c>
      <c r="X6" s="22" t="s">
        <v>203</v>
      </c>
      <c r="Y6" s="22" t="s">
        <v>197</v>
      </c>
      <c r="Z6" s="22" t="s">
        <v>197</v>
      </c>
      <c r="AA6" s="22" t="s">
        <v>197</v>
      </c>
      <c r="AB6" s="36">
        <f t="shared" si="0"/>
        <v>78</v>
      </c>
      <c r="AC6" s="30">
        <f t="shared" si="1"/>
        <v>15</v>
      </c>
    </row>
    <row r="7" spans="1:29">
      <c r="A7" s="22">
        <v>4</v>
      </c>
      <c r="B7" s="25" t="s">
        <v>180</v>
      </c>
      <c r="C7" s="24" t="s">
        <v>196</v>
      </c>
      <c r="D7" s="22" t="s">
        <v>165</v>
      </c>
      <c r="E7" s="22">
        <v>93</v>
      </c>
      <c r="F7" s="22">
        <v>90</v>
      </c>
      <c r="G7" s="22">
        <v>87</v>
      </c>
      <c r="H7" s="22">
        <v>88</v>
      </c>
      <c r="I7" s="22">
        <v>81</v>
      </c>
      <c r="J7" s="22">
        <v>86</v>
      </c>
      <c r="K7" s="22">
        <v>83</v>
      </c>
      <c r="L7" s="22">
        <v>88</v>
      </c>
      <c r="M7" s="22">
        <v>72</v>
      </c>
      <c r="N7" s="22">
        <v>92</v>
      </c>
      <c r="O7" s="22">
        <v>82</v>
      </c>
      <c r="P7" s="22">
        <v>84</v>
      </c>
      <c r="Q7" s="22">
        <v>77</v>
      </c>
      <c r="R7" s="22">
        <v>91</v>
      </c>
      <c r="S7" s="22">
        <v>81</v>
      </c>
      <c r="T7" s="22">
        <v>86</v>
      </c>
      <c r="U7" s="22" t="s">
        <v>203</v>
      </c>
      <c r="V7" s="22" t="s">
        <v>203</v>
      </c>
      <c r="W7" s="22" t="s">
        <v>203</v>
      </c>
      <c r="X7" s="22" t="s">
        <v>203</v>
      </c>
      <c r="Y7" s="22" t="s">
        <v>197</v>
      </c>
      <c r="Z7" s="22" t="s">
        <v>197</v>
      </c>
      <c r="AA7" s="22" t="s">
        <v>197</v>
      </c>
      <c r="AB7" s="36">
        <f t="shared" si="0"/>
        <v>85.0625</v>
      </c>
      <c r="AC7" s="30">
        <f t="shared" si="1"/>
        <v>2</v>
      </c>
    </row>
    <row r="8" spans="1:29">
      <c r="A8" s="22">
        <v>5</v>
      </c>
      <c r="B8" s="25" t="s">
        <v>181</v>
      </c>
      <c r="C8" s="24" t="s">
        <v>196</v>
      </c>
      <c r="D8" s="22" t="s">
        <v>166</v>
      </c>
      <c r="E8" s="22">
        <v>93</v>
      </c>
      <c r="F8" s="22">
        <v>95</v>
      </c>
      <c r="G8" s="22">
        <v>90</v>
      </c>
      <c r="H8" s="22">
        <v>92</v>
      </c>
      <c r="I8" s="22">
        <v>80</v>
      </c>
      <c r="J8" s="22">
        <v>88</v>
      </c>
      <c r="K8" s="22">
        <v>86</v>
      </c>
      <c r="L8" s="22">
        <v>85</v>
      </c>
      <c r="M8" s="22">
        <v>68</v>
      </c>
      <c r="N8" s="22">
        <v>84</v>
      </c>
      <c r="O8" s="22">
        <v>83</v>
      </c>
      <c r="P8" s="22">
        <v>85</v>
      </c>
      <c r="Q8" s="22">
        <v>72</v>
      </c>
      <c r="R8" s="22">
        <v>88</v>
      </c>
      <c r="S8" s="22">
        <v>84</v>
      </c>
      <c r="T8" s="22">
        <v>86</v>
      </c>
      <c r="U8" s="22" t="s">
        <v>203</v>
      </c>
      <c r="V8" s="22" t="s">
        <v>203</v>
      </c>
      <c r="W8" s="22" t="s">
        <v>203</v>
      </c>
      <c r="X8" s="22" t="s">
        <v>203</v>
      </c>
      <c r="Y8" s="22" t="s">
        <v>197</v>
      </c>
      <c r="Z8" s="22" t="s">
        <v>197</v>
      </c>
      <c r="AA8" s="22" t="s">
        <v>197</v>
      </c>
      <c r="AB8" s="36">
        <f t="shared" si="0"/>
        <v>84.9375</v>
      </c>
      <c r="AC8" s="30">
        <f t="shared" si="1"/>
        <v>3</v>
      </c>
    </row>
    <row r="9" spans="1:29">
      <c r="A9" s="22">
        <v>6</v>
      </c>
      <c r="B9" s="25" t="s">
        <v>182</v>
      </c>
      <c r="C9" s="24" t="s">
        <v>196</v>
      </c>
      <c r="D9" s="22" t="s">
        <v>167</v>
      </c>
      <c r="E9" s="22">
        <v>87</v>
      </c>
      <c r="F9" s="22">
        <v>95</v>
      </c>
      <c r="G9" s="22">
        <v>91</v>
      </c>
      <c r="H9" s="22">
        <v>90</v>
      </c>
      <c r="I9" s="22">
        <v>80</v>
      </c>
      <c r="J9" s="22">
        <v>84</v>
      </c>
      <c r="K9" s="22">
        <v>80</v>
      </c>
      <c r="L9" s="22">
        <v>88</v>
      </c>
      <c r="M9" s="22">
        <v>72</v>
      </c>
      <c r="N9" s="22">
        <v>78</v>
      </c>
      <c r="O9" s="22">
        <v>82</v>
      </c>
      <c r="P9" s="22">
        <v>83</v>
      </c>
      <c r="Q9" s="22">
        <v>73</v>
      </c>
      <c r="R9" s="22">
        <v>87</v>
      </c>
      <c r="S9" s="22">
        <v>78</v>
      </c>
      <c r="T9" s="22">
        <v>78</v>
      </c>
      <c r="U9" s="22" t="s">
        <v>203</v>
      </c>
      <c r="V9" s="22" t="s">
        <v>203</v>
      </c>
      <c r="W9" s="22" t="s">
        <v>203</v>
      </c>
      <c r="X9" s="22" t="s">
        <v>203</v>
      </c>
      <c r="Y9" s="22" t="s">
        <v>197</v>
      </c>
      <c r="Z9" s="22" t="s">
        <v>197</v>
      </c>
      <c r="AA9" s="22" t="s">
        <v>197</v>
      </c>
      <c r="AB9" s="36">
        <f t="shared" si="0"/>
        <v>82.875</v>
      </c>
      <c r="AC9" s="30">
        <f t="shared" si="1"/>
        <v>4</v>
      </c>
    </row>
    <row r="10" spans="1:29">
      <c r="A10" s="22">
        <v>7</v>
      </c>
      <c r="B10" s="25" t="s">
        <v>183</v>
      </c>
      <c r="C10" s="24" t="s">
        <v>196</v>
      </c>
      <c r="D10" s="22" t="s">
        <v>168</v>
      </c>
      <c r="E10" s="22">
        <v>84</v>
      </c>
      <c r="F10" s="22">
        <v>82</v>
      </c>
      <c r="G10" s="22">
        <v>87</v>
      </c>
      <c r="H10" s="22">
        <v>77</v>
      </c>
      <c r="I10" s="22">
        <v>78</v>
      </c>
      <c r="J10" s="22">
        <v>79</v>
      </c>
      <c r="K10" s="22">
        <v>73</v>
      </c>
      <c r="L10" s="22">
        <v>87</v>
      </c>
      <c r="M10" s="22">
        <v>71</v>
      </c>
      <c r="N10" s="22">
        <v>70</v>
      </c>
      <c r="O10" s="22">
        <v>79</v>
      </c>
      <c r="P10" s="22">
        <v>82</v>
      </c>
      <c r="Q10" s="22">
        <v>77</v>
      </c>
      <c r="R10" s="22">
        <v>90</v>
      </c>
      <c r="S10" s="22">
        <v>77</v>
      </c>
      <c r="T10" s="22">
        <v>78</v>
      </c>
      <c r="U10" s="22" t="s">
        <v>203</v>
      </c>
      <c r="V10" s="22" t="s">
        <v>203</v>
      </c>
      <c r="W10" s="22" t="s">
        <v>203</v>
      </c>
      <c r="X10" s="22" t="s">
        <v>203</v>
      </c>
      <c r="Y10" s="22" t="s">
        <v>197</v>
      </c>
      <c r="Z10" s="22" t="s">
        <v>197</v>
      </c>
      <c r="AA10" s="22" t="s">
        <v>197</v>
      </c>
      <c r="AB10" s="36">
        <f t="shared" si="0"/>
        <v>79.4375</v>
      </c>
      <c r="AC10" s="30">
        <f t="shared" si="1"/>
        <v>11</v>
      </c>
    </row>
    <row r="11" spans="1:29">
      <c r="A11" s="22">
        <v>8</v>
      </c>
      <c r="B11" s="25" t="s">
        <v>184</v>
      </c>
      <c r="C11" s="24" t="s">
        <v>196</v>
      </c>
      <c r="D11" s="22" t="s">
        <v>169</v>
      </c>
      <c r="E11" s="22">
        <v>90</v>
      </c>
      <c r="F11" s="22">
        <v>81</v>
      </c>
      <c r="G11" s="22">
        <v>81</v>
      </c>
      <c r="H11" s="22">
        <v>83</v>
      </c>
      <c r="I11" s="22">
        <v>78</v>
      </c>
      <c r="J11" s="22">
        <v>83</v>
      </c>
      <c r="K11" s="22">
        <v>77</v>
      </c>
      <c r="L11" s="22">
        <v>85</v>
      </c>
      <c r="M11" s="22">
        <v>74</v>
      </c>
      <c r="N11" s="22">
        <v>71</v>
      </c>
      <c r="O11" s="22">
        <v>80</v>
      </c>
      <c r="P11" s="22">
        <v>82</v>
      </c>
      <c r="Q11" s="22">
        <v>71</v>
      </c>
      <c r="R11" s="22">
        <v>78</v>
      </c>
      <c r="S11" s="22">
        <v>76</v>
      </c>
      <c r="T11" s="22">
        <v>82</v>
      </c>
      <c r="U11" s="22" t="s">
        <v>203</v>
      </c>
      <c r="V11" s="22" t="s">
        <v>203</v>
      </c>
      <c r="W11" s="22" t="s">
        <v>203</v>
      </c>
      <c r="X11" s="22" t="s">
        <v>203</v>
      </c>
      <c r="Y11" s="22" t="s">
        <v>197</v>
      </c>
      <c r="Z11" s="22" t="s">
        <v>197</v>
      </c>
      <c r="AA11" s="22" t="s">
        <v>197</v>
      </c>
      <c r="AB11" s="36">
        <f t="shared" si="0"/>
        <v>79.5</v>
      </c>
      <c r="AC11" s="30">
        <f t="shared" si="1"/>
        <v>10</v>
      </c>
    </row>
    <row r="12" spans="1:29">
      <c r="A12" s="22">
        <v>9</v>
      </c>
      <c r="B12" s="25" t="s">
        <v>185</v>
      </c>
      <c r="C12" s="24" t="s">
        <v>196</v>
      </c>
      <c r="D12" s="22" t="s">
        <v>170</v>
      </c>
      <c r="E12" s="22">
        <v>85</v>
      </c>
      <c r="F12" s="22">
        <v>88</v>
      </c>
      <c r="G12" s="22">
        <v>88</v>
      </c>
      <c r="H12" s="22">
        <v>81</v>
      </c>
      <c r="I12" s="22">
        <v>79</v>
      </c>
      <c r="J12" s="22">
        <v>82</v>
      </c>
      <c r="K12" s="22">
        <v>73</v>
      </c>
      <c r="L12" s="22">
        <v>83</v>
      </c>
      <c r="M12" s="22">
        <v>71</v>
      </c>
      <c r="N12" s="22">
        <v>70</v>
      </c>
      <c r="O12" s="22">
        <v>80</v>
      </c>
      <c r="P12" s="22">
        <v>82</v>
      </c>
      <c r="Q12" s="22">
        <v>75</v>
      </c>
      <c r="R12" s="22">
        <v>84</v>
      </c>
      <c r="S12" s="22">
        <v>78</v>
      </c>
      <c r="T12" s="22">
        <v>80</v>
      </c>
      <c r="U12" s="22" t="s">
        <v>203</v>
      </c>
      <c r="V12" s="22" t="s">
        <v>203</v>
      </c>
      <c r="W12" s="22" t="s">
        <v>203</v>
      </c>
      <c r="X12" s="22" t="s">
        <v>203</v>
      </c>
      <c r="Y12" s="22" t="s">
        <v>197</v>
      </c>
      <c r="Z12" s="22" t="s">
        <v>197</v>
      </c>
      <c r="AA12" s="22" t="s">
        <v>197</v>
      </c>
      <c r="AB12" s="36">
        <f t="shared" si="0"/>
        <v>79.9375</v>
      </c>
      <c r="AC12" s="30">
        <f t="shared" si="1"/>
        <v>7</v>
      </c>
    </row>
    <row r="13" spans="1:29">
      <c r="A13" s="22">
        <v>10</v>
      </c>
      <c r="B13" s="25" t="s">
        <v>192</v>
      </c>
      <c r="C13" s="24" t="s">
        <v>196</v>
      </c>
      <c r="D13" s="22" t="s">
        <v>171</v>
      </c>
      <c r="E13" s="22">
        <v>91</v>
      </c>
      <c r="F13" s="22">
        <v>85</v>
      </c>
      <c r="G13" s="22">
        <v>83</v>
      </c>
      <c r="H13" s="22">
        <v>85</v>
      </c>
      <c r="I13" s="22">
        <v>79</v>
      </c>
      <c r="J13" s="22">
        <v>81</v>
      </c>
      <c r="K13" s="22">
        <v>78</v>
      </c>
      <c r="L13" s="22">
        <v>85</v>
      </c>
      <c r="M13" s="22">
        <v>72</v>
      </c>
      <c r="N13" s="22">
        <v>72</v>
      </c>
      <c r="O13" s="22">
        <v>80</v>
      </c>
      <c r="P13" s="22">
        <v>81</v>
      </c>
      <c r="Q13" s="22">
        <v>76</v>
      </c>
      <c r="R13" s="22">
        <v>84</v>
      </c>
      <c r="S13" s="22">
        <v>79</v>
      </c>
      <c r="T13" s="22">
        <v>82</v>
      </c>
      <c r="U13" s="22" t="s">
        <v>203</v>
      </c>
      <c r="V13" s="22" t="s">
        <v>203</v>
      </c>
      <c r="W13" s="22" t="s">
        <v>203</v>
      </c>
      <c r="X13" s="22" t="s">
        <v>203</v>
      </c>
      <c r="Y13" s="22" t="s">
        <v>197</v>
      </c>
      <c r="Z13" s="22" t="s">
        <v>197</v>
      </c>
      <c r="AA13" s="22" t="s">
        <v>197</v>
      </c>
      <c r="AB13" s="36">
        <f t="shared" si="0"/>
        <v>80.8125</v>
      </c>
      <c r="AC13" s="30">
        <f t="shared" si="1"/>
        <v>6</v>
      </c>
    </row>
    <row r="14" spans="1:29">
      <c r="A14" s="22">
        <v>11</v>
      </c>
      <c r="B14" s="25" t="s">
        <v>194</v>
      </c>
      <c r="C14" s="24" t="s">
        <v>196</v>
      </c>
      <c r="D14" s="22" t="s">
        <v>175</v>
      </c>
      <c r="E14" s="22">
        <v>83</v>
      </c>
      <c r="F14" s="22">
        <v>85</v>
      </c>
      <c r="G14" s="22">
        <v>85</v>
      </c>
      <c r="H14" s="22">
        <v>79</v>
      </c>
      <c r="I14" s="22">
        <v>79</v>
      </c>
      <c r="J14" s="22">
        <v>81</v>
      </c>
      <c r="K14" s="22">
        <v>76</v>
      </c>
      <c r="L14" s="22">
        <v>82</v>
      </c>
      <c r="M14" s="22">
        <v>70</v>
      </c>
      <c r="N14" s="22">
        <v>78</v>
      </c>
      <c r="O14" s="22">
        <v>81</v>
      </c>
      <c r="P14" s="22">
        <v>82</v>
      </c>
      <c r="Q14" s="22">
        <v>78</v>
      </c>
      <c r="R14" s="22">
        <v>84</v>
      </c>
      <c r="S14" s="22">
        <v>79</v>
      </c>
      <c r="T14" s="22">
        <v>76</v>
      </c>
      <c r="U14" s="22" t="s">
        <v>203</v>
      </c>
      <c r="V14" s="22" t="s">
        <v>203</v>
      </c>
      <c r="W14" s="22" t="s">
        <v>203</v>
      </c>
      <c r="X14" s="22" t="s">
        <v>203</v>
      </c>
      <c r="Y14" s="22" t="s">
        <v>197</v>
      </c>
      <c r="Z14" s="22" t="s">
        <v>197</v>
      </c>
      <c r="AA14" s="22" t="s">
        <v>197</v>
      </c>
      <c r="AB14" s="36">
        <f t="shared" si="0"/>
        <v>79.875</v>
      </c>
      <c r="AC14" s="30">
        <f t="shared" si="1"/>
        <v>8</v>
      </c>
    </row>
    <row r="15" spans="1:29">
      <c r="A15" s="22">
        <v>12</v>
      </c>
      <c r="B15" s="25" t="s">
        <v>186</v>
      </c>
      <c r="C15" s="24" t="s">
        <v>196</v>
      </c>
      <c r="D15" s="22" t="s">
        <v>172</v>
      </c>
      <c r="E15" s="22">
        <v>81</v>
      </c>
      <c r="F15" s="22">
        <v>80</v>
      </c>
      <c r="G15" s="22">
        <v>83</v>
      </c>
      <c r="H15" s="22">
        <v>78</v>
      </c>
      <c r="I15" s="22">
        <v>78</v>
      </c>
      <c r="J15" s="22">
        <v>79</v>
      </c>
      <c r="K15" s="22">
        <v>76</v>
      </c>
      <c r="L15" s="22">
        <v>85</v>
      </c>
      <c r="M15" s="22">
        <v>72</v>
      </c>
      <c r="N15" s="22">
        <v>71</v>
      </c>
      <c r="O15" s="22">
        <v>79</v>
      </c>
      <c r="P15" s="22">
        <v>81</v>
      </c>
      <c r="Q15" s="22">
        <v>77</v>
      </c>
      <c r="R15" s="22">
        <v>82</v>
      </c>
      <c r="S15" s="22">
        <v>77</v>
      </c>
      <c r="T15" s="22">
        <v>78</v>
      </c>
      <c r="U15" s="22" t="s">
        <v>203</v>
      </c>
      <c r="V15" s="22" t="s">
        <v>203</v>
      </c>
      <c r="W15" s="22" t="s">
        <v>203</v>
      </c>
      <c r="X15" s="22" t="s">
        <v>203</v>
      </c>
      <c r="Y15" s="22" t="s">
        <v>197</v>
      </c>
      <c r="Z15" s="22" t="s">
        <v>197</v>
      </c>
      <c r="AA15" s="22" t="s">
        <v>197</v>
      </c>
      <c r="AB15" s="36">
        <f t="shared" si="0"/>
        <v>78.5625</v>
      </c>
      <c r="AC15" s="30">
        <f t="shared" si="1"/>
        <v>14</v>
      </c>
    </row>
    <row r="16" spans="1:29">
      <c r="A16" s="22">
        <v>13</v>
      </c>
      <c r="B16" s="25" t="s">
        <v>187</v>
      </c>
      <c r="C16" s="24" t="s">
        <v>196</v>
      </c>
      <c r="D16" s="22" t="s">
        <v>173</v>
      </c>
      <c r="E16" s="22">
        <v>87</v>
      </c>
      <c r="F16" s="22">
        <v>86</v>
      </c>
      <c r="G16" s="22">
        <v>83</v>
      </c>
      <c r="H16" s="22">
        <v>83</v>
      </c>
      <c r="I16" s="22">
        <v>80</v>
      </c>
      <c r="J16" s="22">
        <v>81</v>
      </c>
      <c r="K16" s="22">
        <v>82</v>
      </c>
      <c r="L16" s="22">
        <v>85</v>
      </c>
      <c r="M16" s="22">
        <v>73</v>
      </c>
      <c r="N16" s="22">
        <v>73</v>
      </c>
      <c r="O16" s="22">
        <v>79</v>
      </c>
      <c r="P16" s="22">
        <v>81</v>
      </c>
      <c r="Q16" s="22">
        <v>73</v>
      </c>
      <c r="R16" s="22">
        <v>89</v>
      </c>
      <c r="S16" s="22">
        <v>77</v>
      </c>
      <c r="T16" s="22">
        <v>82</v>
      </c>
      <c r="U16" s="22" t="s">
        <v>203</v>
      </c>
      <c r="V16" s="22" t="s">
        <v>203</v>
      </c>
      <c r="W16" s="22" t="s">
        <v>203</v>
      </c>
      <c r="X16" s="22" t="s">
        <v>203</v>
      </c>
      <c r="Y16" s="22" t="s">
        <v>197</v>
      </c>
      <c r="Z16" s="22" t="s">
        <v>197</v>
      </c>
      <c r="AA16" s="22" t="s">
        <v>197</v>
      </c>
      <c r="AB16" s="36">
        <f t="shared" si="0"/>
        <v>80.875</v>
      </c>
      <c r="AC16" s="30">
        <f t="shared" si="1"/>
        <v>5</v>
      </c>
    </row>
    <row r="17" spans="1:29">
      <c r="A17" s="22">
        <v>14</v>
      </c>
      <c r="B17" s="25" t="s">
        <v>193</v>
      </c>
      <c r="C17" s="24" t="s">
        <v>196</v>
      </c>
      <c r="D17" s="22" t="s">
        <v>174</v>
      </c>
      <c r="E17" s="22">
        <v>92</v>
      </c>
      <c r="F17" s="22">
        <v>92</v>
      </c>
      <c r="G17" s="22">
        <v>88</v>
      </c>
      <c r="H17" s="22">
        <v>93</v>
      </c>
      <c r="I17" s="22">
        <v>79</v>
      </c>
      <c r="J17" s="22">
        <v>88</v>
      </c>
      <c r="K17" s="22">
        <v>80</v>
      </c>
      <c r="L17" s="22">
        <v>90</v>
      </c>
      <c r="M17" s="22">
        <v>68</v>
      </c>
      <c r="N17" s="22">
        <v>88</v>
      </c>
      <c r="O17" s="22">
        <v>84</v>
      </c>
      <c r="P17" s="22">
        <v>86</v>
      </c>
      <c r="Q17" s="22">
        <v>77</v>
      </c>
      <c r="R17" s="22">
        <v>93</v>
      </c>
      <c r="S17" s="22">
        <v>82</v>
      </c>
      <c r="T17" s="22">
        <v>84</v>
      </c>
      <c r="U17" s="22" t="s">
        <v>203</v>
      </c>
      <c r="V17" s="22" t="s">
        <v>203</v>
      </c>
      <c r="W17" s="22" t="s">
        <v>203</v>
      </c>
      <c r="X17" s="22" t="s">
        <v>203</v>
      </c>
      <c r="Y17" s="22" t="s">
        <v>197</v>
      </c>
      <c r="Z17" s="22" t="s">
        <v>197</v>
      </c>
      <c r="AA17" s="22" t="s">
        <v>197</v>
      </c>
      <c r="AB17" s="36">
        <f t="shared" si="0"/>
        <v>85.25</v>
      </c>
      <c r="AC17" s="30">
        <f t="shared" si="1"/>
        <v>1</v>
      </c>
    </row>
    <row r="18" spans="1:29">
      <c r="A18" s="22">
        <v>15</v>
      </c>
      <c r="B18" s="25" t="s">
        <v>188</v>
      </c>
      <c r="C18" s="24" t="s">
        <v>196</v>
      </c>
      <c r="D18" s="22" t="s">
        <v>176</v>
      </c>
      <c r="E18" s="22">
        <v>85</v>
      </c>
      <c r="F18" s="22">
        <v>80</v>
      </c>
      <c r="G18" s="22">
        <v>81</v>
      </c>
      <c r="H18" s="22">
        <v>83</v>
      </c>
      <c r="I18" s="22">
        <v>79</v>
      </c>
      <c r="J18" s="22">
        <v>75</v>
      </c>
      <c r="K18" s="22">
        <v>73</v>
      </c>
      <c r="L18" s="22">
        <v>87</v>
      </c>
      <c r="M18" s="22">
        <v>72</v>
      </c>
      <c r="N18" s="22">
        <v>72</v>
      </c>
      <c r="O18" s="22">
        <v>79</v>
      </c>
      <c r="P18" s="22">
        <v>81</v>
      </c>
      <c r="Q18" s="22">
        <v>79</v>
      </c>
      <c r="R18" s="22">
        <v>86</v>
      </c>
      <c r="S18" s="22">
        <v>76</v>
      </c>
      <c r="T18" s="22">
        <v>78</v>
      </c>
      <c r="U18" s="22" t="s">
        <v>203</v>
      </c>
      <c r="V18" s="22" t="s">
        <v>203</v>
      </c>
      <c r="W18" s="22" t="s">
        <v>203</v>
      </c>
      <c r="X18" s="22" t="s">
        <v>203</v>
      </c>
      <c r="Y18" s="22" t="s">
        <v>197</v>
      </c>
      <c r="Z18" s="22" t="s">
        <v>197</v>
      </c>
      <c r="AA18" s="22" t="s">
        <v>197</v>
      </c>
      <c r="AB18" s="36">
        <f t="shared" si="0"/>
        <v>79.125</v>
      </c>
      <c r="AC18" s="30">
        <f t="shared" si="1"/>
        <v>13</v>
      </c>
    </row>
    <row r="19" spans="1:29">
      <c r="A19" s="22">
        <v>16</v>
      </c>
      <c r="B19" s="25" t="s">
        <v>189</v>
      </c>
      <c r="C19" s="24" t="s">
        <v>196</v>
      </c>
      <c r="D19" s="22" t="s">
        <v>177</v>
      </c>
      <c r="E19" s="22">
        <v>85</v>
      </c>
      <c r="F19" s="22">
        <v>79</v>
      </c>
      <c r="G19" s="22">
        <v>88</v>
      </c>
      <c r="H19" s="22">
        <v>79</v>
      </c>
      <c r="I19" s="22">
        <v>79</v>
      </c>
      <c r="J19" s="22">
        <v>81</v>
      </c>
      <c r="K19" s="22">
        <v>74</v>
      </c>
      <c r="L19" s="22">
        <v>87</v>
      </c>
      <c r="M19" s="22">
        <v>71</v>
      </c>
      <c r="N19" s="22">
        <v>73</v>
      </c>
      <c r="O19" s="22">
        <v>79</v>
      </c>
      <c r="P19" s="22">
        <v>83</v>
      </c>
      <c r="Q19" s="22">
        <v>73</v>
      </c>
      <c r="R19" s="22">
        <v>84</v>
      </c>
      <c r="S19" s="22">
        <v>75</v>
      </c>
      <c r="T19" s="22">
        <v>78</v>
      </c>
      <c r="U19" s="22" t="s">
        <v>203</v>
      </c>
      <c r="V19" s="22" t="s">
        <v>203</v>
      </c>
      <c r="W19" s="22" t="s">
        <v>203</v>
      </c>
      <c r="X19" s="22" t="s">
        <v>203</v>
      </c>
      <c r="Y19" s="22" t="s">
        <v>197</v>
      </c>
      <c r="Z19" s="22" t="s">
        <v>197</v>
      </c>
      <c r="AA19" s="22" t="s">
        <v>197</v>
      </c>
      <c r="AB19" s="36">
        <f t="shared" si="0"/>
        <v>79.25</v>
      </c>
      <c r="AC19" s="30">
        <f t="shared" si="1"/>
        <v>12</v>
      </c>
    </row>
    <row r="20" spans="1:29" ht="15.75" thickBot="1">
      <c r="A20" s="22"/>
      <c r="B20" s="25"/>
      <c r="C20" s="24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37"/>
      <c r="AC20" s="31"/>
    </row>
    <row r="21" spans="1:29" ht="15.75" thickTop="1">
      <c r="A21" s="26"/>
      <c r="B21" s="27" t="s">
        <v>190</v>
      </c>
      <c r="C21" s="35"/>
      <c r="D21" s="35"/>
      <c r="E21" s="35">
        <f t="shared" ref="E21:S21" si="2">AVERAGE(E4:E20)</f>
        <v>86.5625</v>
      </c>
      <c r="F21" s="35">
        <f t="shared" si="2"/>
        <v>84.75</v>
      </c>
      <c r="G21" s="35">
        <f t="shared" si="2"/>
        <v>85.125</v>
      </c>
      <c r="H21" s="35">
        <f t="shared" si="2"/>
        <v>82.75</v>
      </c>
      <c r="I21" s="35">
        <f t="shared" si="2"/>
        <v>79.1875</v>
      </c>
      <c r="J21" s="35">
        <f t="shared" si="2"/>
        <v>81.625</v>
      </c>
      <c r="K21" s="35">
        <f t="shared" si="2"/>
        <v>77</v>
      </c>
      <c r="L21" s="35">
        <f t="shared" si="2"/>
        <v>85</v>
      </c>
      <c r="M21" s="35">
        <f t="shared" si="2"/>
        <v>71.125</v>
      </c>
      <c r="N21" s="35">
        <f t="shared" si="2"/>
        <v>75.1875</v>
      </c>
      <c r="O21" s="35">
        <f t="shared" si="2"/>
        <v>80.25</v>
      </c>
      <c r="P21" s="35">
        <f t="shared" si="2"/>
        <v>82.3125</v>
      </c>
      <c r="Q21" s="35">
        <f t="shared" si="2"/>
        <v>75.75</v>
      </c>
      <c r="R21" s="35">
        <f t="shared" si="2"/>
        <v>85.75</v>
      </c>
      <c r="S21" s="35">
        <f t="shared" si="2"/>
        <v>77.875</v>
      </c>
      <c r="T21" s="35">
        <f>AVERAGE(T4:T20)</f>
        <v>79.625</v>
      </c>
      <c r="U21" s="35"/>
      <c r="V21" s="35"/>
      <c r="W21" s="35"/>
      <c r="X21" s="35"/>
      <c r="Y21" s="35"/>
      <c r="Z21" s="35"/>
      <c r="AA21" s="35"/>
      <c r="AB21" s="35">
        <f>AVERAGE(AB4:AB20)</f>
        <v>80.6171875</v>
      </c>
      <c r="AC21" s="35">
        <f>AVERAGE(AC4:AC20)</f>
        <v>8.5</v>
      </c>
    </row>
  </sheetData>
  <sortState ref="A4:AC22">
    <sortCondition ref="AC4:AC22"/>
  </sortState>
  <mergeCells count="11">
    <mergeCell ref="B2:B3"/>
    <mergeCell ref="D2:D3"/>
    <mergeCell ref="C2:C3"/>
    <mergeCell ref="A2:A3"/>
    <mergeCell ref="E2:R2"/>
    <mergeCell ref="S2:T2"/>
    <mergeCell ref="W2:X2"/>
    <mergeCell ref="U2:V2"/>
    <mergeCell ref="AB2:AB3"/>
    <mergeCell ref="AC2:AC3"/>
    <mergeCell ref="Y2:AA2"/>
  </mergeCells>
  <conditionalFormatting sqref="AC4:AC20">
    <cfRule type="colorScale" priority="19">
      <colorScale>
        <cfvo type="min" val="0"/>
        <cfvo type="percentile" val="50"/>
        <cfvo type="max" val="0"/>
        <color rgb="FF00B050"/>
        <color rgb="FFFFEB84"/>
        <color rgb="FFFF0000"/>
      </colorScale>
    </cfRule>
    <cfRule type="colorScale" priority="20">
      <colorScale>
        <cfvo type="min" val="0"/>
        <cfvo type="max" val="0"/>
        <color rgb="FF00B050"/>
        <color rgb="FFFFEF9C"/>
      </colorScale>
    </cfRule>
  </conditionalFormatting>
  <conditionalFormatting sqref="AC4:AC20">
    <cfRule type="colorScale" priority="23">
      <colorScale>
        <cfvo type="min" val="0"/>
        <cfvo type="percentile" val="50"/>
        <cfvo type="max" val="0"/>
        <color rgb="FF00DE64"/>
        <color rgb="FFFFEB84"/>
        <color rgb="FFFF5B5B"/>
      </colorScale>
    </cfRule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256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SMT GENAP</vt:lpstr>
      <vt:lpstr>NILAI Genap</vt:lpstr>
      <vt:lpstr>NAMA1</vt:lpstr>
      <vt:lpstr>'SMT GENAP'!Print_Area</vt:lpstr>
    </vt:vector>
  </TitlesOfParts>
  <Company>Solo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cp:lastPrinted>2015-06-20T01:00:52Z</cp:lastPrinted>
  <dcterms:created xsi:type="dcterms:W3CDTF">2013-08-02T14:41:18Z</dcterms:created>
  <dcterms:modified xsi:type="dcterms:W3CDTF">2015-06-20T01:01:23Z</dcterms:modified>
</cp:coreProperties>
</file>