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 activeTab="11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E44" i="3" l="1"/>
  <c r="C97" i="21" l="1"/>
  <c r="P42" i="3"/>
  <c r="P41" i="3"/>
  <c r="P35" i="3"/>
  <c r="P34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O40" i="3"/>
  <c r="O39" i="3"/>
  <c r="O38" i="3"/>
  <c r="O43" i="3"/>
  <c r="O44" i="3" s="1"/>
  <c r="O37" i="3"/>
  <c r="O32" i="3"/>
  <c r="O28" i="3"/>
  <c r="O31" i="3" s="1"/>
  <c r="O25" i="3"/>
  <c r="O24" i="3"/>
  <c r="O15" i="3"/>
  <c r="N40" i="3"/>
  <c r="N39" i="3"/>
  <c r="N38" i="3"/>
  <c r="N43" i="3"/>
  <c r="N44" i="3" s="1"/>
  <c r="N24" i="3"/>
  <c r="N15" i="3"/>
  <c r="N25" i="3" s="1"/>
  <c r="N28" i="3" s="1"/>
  <c r="N31" i="3" s="1"/>
  <c r="M40" i="3"/>
  <c r="M39" i="3"/>
  <c r="M38" i="3"/>
  <c r="M43" i="3"/>
  <c r="M44" i="3" s="1"/>
  <c r="M24" i="3"/>
  <c r="M15" i="3"/>
  <c r="M25" i="3" s="1"/>
  <c r="M28" i="3" s="1"/>
  <c r="M31" i="3" s="1"/>
  <c r="L40" i="3"/>
  <c r="L39" i="3"/>
  <c r="L38" i="3"/>
  <c r="L43" i="3"/>
  <c r="L44" i="3" s="1"/>
  <c r="L24" i="3"/>
  <c r="L15" i="3"/>
  <c r="L25" i="3" s="1"/>
  <c r="L28" i="3" s="1"/>
  <c r="L31" i="3" s="1"/>
  <c r="K40" i="3"/>
  <c r="K39" i="3"/>
  <c r="K38" i="3"/>
  <c r="K43" i="3"/>
  <c r="K44" i="3" s="1"/>
  <c r="K24" i="3"/>
  <c r="K15" i="3"/>
  <c r="K25" i="3" s="1"/>
  <c r="K28" i="3" s="1"/>
  <c r="K31" i="3" s="1"/>
  <c r="J40" i="3"/>
  <c r="J39" i="3"/>
  <c r="J38" i="3"/>
  <c r="J43" i="3"/>
  <c r="J44" i="3" s="1"/>
  <c r="J24" i="3"/>
  <c r="J15" i="3"/>
  <c r="J25" i="3" s="1"/>
  <c r="J28" i="3" s="1"/>
  <c r="J31" i="3" s="1"/>
  <c r="I40" i="3"/>
  <c r="I39" i="3"/>
  <c r="I38" i="3"/>
  <c r="I43" i="3"/>
  <c r="I44" i="3" s="1"/>
  <c r="I24" i="3"/>
  <c r="I15" i="3"/>
  <c r="I25" i="3" s="1"/>
  <c r="I28" i="3" s="1"/>
  <c r="I31" i="3" s="1"/>
  <c r="H40" i="3"/>
  <c r="H39" i="3"/>
  <c r="H38" i="3"/>
  <c r="H43" i="3"/>
  <c r="H44" i="3" s="1"/>
  <c r="H24" i="3"/>
  <c r="H15" i="3"/>
  <c r="H25" i="3" s="1"/>
  <c r="H28" i="3" s="1"/>
  <c r="H31" i="3" s="1"/>
  <c r="G40" i="3"/>
  <c r="G39" i="3"/>
  <c r="G38" i="3"/>
  <c r="G43" i="3"/>
  <c r="G44" i="3" s="1"/>
  <c r="G24" i="3"/>
  <c r="G15" i="3"/>
  <c r="G25" i="3" s="1"/>
  <c r="G28" i="3" s="1"/>
  <c r="G31" i="3" s="1"/>
  <c r="F40" i="3"/>
  <c r="F39" i="3"/>
  <c r="F38" i="3"/>
  <c r="F43" i="3"/>
  <c r="F44" i="3" s="1"/>
  <c r="F24" i="3"/>
  <c r="F15" i="3"/>
  <c r="F25" i="3" s="1"/>
  <c r="F28" i="3" s="1"/>
  <c r="F31" i="3" s="1"/>
  <c r="E40" i="3"/>
  <c r="E39" i="3"/>
  <c r="E38" i="3"/>
  <c r="E43" i="3"/>
  <c r="E24" i="3"/>
  <c r="E15" i="3"/>
  <c r="E25" i="3" s="1"/>
  <c r="E28" i="3" s="1"/>
  <c r="E31" i="3" s="1"/>
  <c r="D40" i="3"/>
  <c r="D39" i="3"/>
  <c r="D38" i="3"/>
  <c r="D45" i="3"/>
  <c r="D36" i="3"/>
  <c r="D24" i="3"/>
  <c r="D15" i="3"/>
  <c r="D25" i="3" s="1"/>
  <c r="D28" i="3" s="1"/>
  <c r="D31" i="3" s="1"/>
  <c r="D32" i="3" s="1"/>
  <c r="D37" i="3" s="1"/>
  <c r="D3" i="3"/>
  <c r="O41" i="3" l="1"/>
  <c r="O42" i="3"/>
  <c r="N41" i="3"/>
  <c r="N42" i="3"/>
  <c r="M41" i="3"/>
  <c r="M45" i="3" s="1"/>
  <c r="M36" i="3" s="1"/>
  <c r="M42" i="3"/>
  <c r="L41" i="3"/>
  <c r="L42" i="3"/>
  <c r="K41" i="3"/>
  <c r="K42" i="3"/>
  <c r="J41" i="3"/>
  <c r="J45" i="3" s="1"/>
  <c r="J36" i="3" s="1"/>
  <c r="J42" i="3"/>
  <c r="I41" i="3"/>
  <c r="I45" i="3" s="1"/>
  <c r="I36" i="3" s="1"/>
  <c r="I42" i="3"/>
  <c r="H41" i="3"/>
  <c r="H42" i="3"/>
  <c r="G41" i="3"/>
  <c r="G42" i="3"/>
  <c r="E32" i="3"/>
  <c r="F32" i="3" s="1"/>
  <c r="G32" i="3" s="1"/>
  <c r="H32" i="3" s="1"/>
  <c r="I32" i="3" s="1"/>
  <c r="J32" i="3" s="1"/>
  <c r="K32" i="3" s="1"/>
  <c r="L32" i="3" s="1"/>
  <c r="M32" i="3" s="1"/>
  <c r="N32" i="3" s="1"/>
  <c r="F41" i="3"/>
  <c r="F42" i="3"/>
  <c r="E37" i="3"/>
  <c r="F37" i="3" s="1"/>
  <c r="G37" i="3" s="1"/>
  <c r="H37" i="3" s="1"/>
  <c r="I37" i="3" s="1"/>
  <c r="J37" i="3" s="1"/>
  <c r="K37" i="3" s="1"/>
  <c r="L37" i="3" s="1"/>
  <c r="M37" i="3" s="1"/>
  <c r="N37" i="3" s="1"/>
  <c r="E41" i="3"/>
  <c r="E42" i="3"/>
  <c r="O45" i="3" l="1"/>
  <c r="O36" i="3" s="1"/>
  <c r="N45" i="3"/>
  <c r="N36" i="3" s="1"/>
  <c r="L45" i="3"/>
  <c r="L36" i="3" s="1"/>
  <c r="K45" i="3"/>
  <c r="K36" i="3" s="1"/>
  <c r="H45" i="3"/>
  <c r="H36" i="3" s="1"/>
  <c r="G45" i="3"/>
  <c r="G36" i="3" s="1"/>
  <c r="F45" i="3"/>
  <c r="F36" i="3" s="1"/>
  <c r="E45" i="3"/>
  <c r="E36" i="3" s="1"/>
  <c r="E42" i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<sst xmlns="http://schemas.openxmlformats.org/spreadsheetml/2006/main" count="4482" uniqueCount="1481">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</sst>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7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183" fontId="42" fillId="35" borderId="58" xfId="0" applyNumberFormat="1" applyFont="1" applyFill="1" applyBorder="1" applyProtection="1"/>
    <xf numFmtId="183" fontId="42" fillId="35" borderId="54" xfId="0" applyNumberFormat="1" applyFont="1" applyFill="1" applyBorder="1" applyProtection="1">
      <protection locked="0"/>
    </xf>
    <xf numFmtId="183" fontId="42" fillId="35" borderId="58" xfId="0" applyNumberFormat="1" applyFont="1" applyFill="1" applyBorder="1" applyProtection="1"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32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zoomScale="70" zoomScaleNormal="70" workbookViewId="0">
      <selection activeCell="I6" sqref="I6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36" t="s">
        <v>340</v>
      </c>
      <c r="C2" s="836"/>
      <c r="D2" s="836"/>
      <c r="E2" s="836"/>
      <c r="F2" s="836"/>
      <c r="G2" s="836"/>
      <c r="H2" s="836"/>
      <c r="I2" s="836"/>
      <c r="K2" s="818" t="s">
        <v>312</v>
      </c>
      <c r="L2" s="818"/>
      <c r="M2" s="818"/>
      <c r="N2" s="818"/>
      <c r="O2" s="818"/>
      <c r="P2" s="818"/>
      <c r="Q2" s="818"/>
      <c r="R2" s="818"/>
      <c r="S2" s="818"/>
      <c r="T2" s="818"/>
      <c r="U2" s="818"/>
      <c r="V2" s="818"/>
      <c r="W2" s="818"/>
      <c r="X2" s="818"/>
      <c r="Y2" s="818"/>
      <c r="Z2" s="818"/>
      <c r="AA2" s="818"/>
      <c r="AB2" s="818"/>
      <c r="AC2" s="818"/>
      <c r="AD2" s="818"/>
      <c r="AE2" s="818"/>
      <c r="AF2" s="818"/>
      <c r="AG2" s="818"/>
      <c r="AH2" s="818"/>
      <c r="AI2" s="818"/>
      <c r="AJ2" s="818"/>
      <c r="AK2" s="818"/>
      <c r="AL2" s="818"/>
      <c r="AM2" s="818"/>
      <c r="AN2" s="818"/>
      <c r="AO2" s="818"/>
      <c r="AP2" s="818"/>
      <c r="AQ2" s="818"/>
      <c r="AR2" s="818"/>
      <c r="AS2" s="818"/>
      <c r="AT2" s="818"/>
      <c r="AU2" s="818"/>
      <c r="AV2" s="818"/>
      <c r="AW2" s="818"/>
      <c r="AX2" s="818"/>
      <c r="AY2" s="818"/>
      <c r="AZ2" s="818"/>
      <c r="BA2" s="818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37" t="s">
        <v>0</v>
      </c>
      <c r="C4" s="99" t="s">
        <v>337</v>
      </c>
      <c r="D4" s="820"/>
      <c r="E4" s="819"/>
      <c r="F4" s="819"/>
      <c r="G4" s="819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38"/>
      <c r="C5" s="99" t="s">
        <v>1</v>
      </c>
      <c r="D5" s="819" t="s">
        <v>343</v>
      </c>
      <c r="E5" s="819"/>
      <c r="F5" s="819"/>
      <c r="G5" s="819"/>
      <c r="H5" s="99" t="s">
        <v>164</v>
      </c>
      <c r="I5" s="63">
        <v>41671</v>
      </c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38"/>
      <c r="C6" s="99" t="s">
        <v>4</v>
      </c>
      <c r="D6" s="820" t="s">
        <v>338</v>
      </c>
      <c r="E6" s="819"/>
      <c r="F6" s="819"/>
      <c r="G6" s="819"/>
      <c r="H6" s="16"/>
      <c r="I6" s="18"/>
      <c r="K6" s="821" t="s">
        <v>5</v>
      </c>
      <c r="L6" s="821"/>
      <c r="M6" s="822"/>
      <c r="N6" s="823"/>
      <c r="O6" s="824"/>
      <c r="P6" s="824"/>
      <c r="Q6" s="825"/>
      <c r="R6" s="826" t="s">
        <v>6</v>
      </c>
      <c r="S6" s="827"/>
      <c r="T6" s="828"/>
      <c r="U6" s="823"/>
      <c r="V6" s="829"/>
      <c r="W6" s="829"/>
      <c r="X6" s="830"/>
      <c r="Y6" s="831" t="s">
        <v>7</v>
      </c>
      <c r="Z6" s="831"/>
      <c r="AA6" s="823"/>
      <c r="AB6" s="829"/>
      <c r="AC6" s="829"/>
      <c r="AD6" s="829"/>
      <c r="AE6" s="830"/>
      <c r="AF6" s="3"/>
      <c r="AG6" s="832" t="s">
        <v>5</v>
      </c>
      <c r="AH6" s="832"/>
      <c r="AI6" s="832"/>
      <c r="AJ6" s="833"/>
      <c r="AK6" s="829"/>
      <c r="AL6" s="829"/>
      <c r="AM6" s="830"/>
      <c r="AN6" s="827" t="s">
        <v>6</v>
      </c>
      <c r="AO6" s="827"/>
      <c r="AP6" s="828"/>
      <c r="AQ6" s="823"/>
      <c r="AR6" s="829"/>
      <c r="AS6" s="829"/>
      <c r="AT6" s="830"/>
      <c r="AU6" s="831" t="s">
        <v>7</v>
      </c>
      <c r="AV6" s="834"/>
      <c r="AW6" s="823"/>
      <c r="AX6" s="829"/>
      <c r="AY6" s="829"/>
      <c r="AZ6" s="829"/>
      <c r="BA6" s="835"/>
    </row>
    <row r="7" spans="2:53" customFormat="1" ht="15" customHeight="1" thickBot="1">
      <c r="B7" s="838"/>
      <c r="C7" s="100" t="s">
        <v>619</v>
      </c>
      <c r="D7" s="839"/>
      <c r="E7" s="839"/>
      <c r="F7" s="839"/>
      <c r="G7" s="819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36"/>
      <c r="C8" s="99" t="s">
        <v>620</v>
      </c>
      <c r="D8" s="819" t="s">
        <v>345</v>
      </c>
      <c r="E8" s="819"/>
      <c r="F8" s="819"/>
      <c r="G8" s="819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2" t="s">
        <v>631</v>
      </c>
      <c r="C9" s="99" t="s">
        <v>10</v>
      </c>
      <c r="D9" s="819" t="s">
        <v>386</v>
      </c>
      <c r="E9" s="819"/>
      <c r="F9" s="819"/>
      <c r="G9" s="819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3"/>
      <c r="C10" s="99" t="s">
        <v>621</v>
      </c>
      <c r="D10" s="819"/>
      <c r="E10" s="819"/>
      <c r="F10" s="819"/>
      <c r="G10" s="819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3"/>
      <c r="C11" s="99" t="s">
        <v>12</v>
      </c>
      <c r="D11" s="819"/>
      <c r="E11" s="819"/>
      <c r="F11" s="819"/>
      <c r="G11" s="819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3"/>
      <c r="C12" s="99" t="s">
        <v>622</v>
      </c>
      <c r="D12" s="819"/>
      <c r="E12" s="819"/>
      <c r="F12" s="819"/>
      <c r="G12" s="819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3"/>
      <c r="C13" s="99" t="s">
        <v>623</v>
      </c>
      <c r="D13" s="819"/>
      <c r="E13" s="819"/>
      <c r="F13" s="819"/>
      <c r="G13" s="819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3"/>
      <c r="C14" s="99" t="s">
        <v>624</v>
      </c>
      <c r="D14" s="819"/>
      <c r="E14" s="819"/>
      <c r="F14" s="819"/>
      <c r="G14" s="819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3"/>
      <c r="C15" s="99" t="s">
        <v>625</v>
      </c>
      <c r="D15" s="845"/>
      <c r="E15" s="845"/>
      <c r="F15" s="845"/>
      <c r="G15" s="845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4"/>
      <c r="C16" s="99" t="s">
        <v>18</v>
      </c>
      <c r="D16" s="820"/>
      <c r="E16" s="819"/>
      <c r="F16" s="819"/>
      <c r="G16" s="819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2" t="s">
        <v>630</v>
      </c>
      <c r="C17" s="99" t="s">
        <v>626</v>
      </c>
      <c r="D17" s="819" t="s">
        <v>135</v>
      </c>
      <c r="E17" s="819"/>
      <c r="F17" s="819"/>
      <c r="G17" s="819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3"/>
      <c r="C18" s="99" t="s">
        <v>627</v>
      </c>
      <c r="D18" s="819"/>
      <c r="E18" s="819"/>
      <c r="F18" s="819"/>
      <c r="G18" s="819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3"/>
      <c r="C19" s="99" t="s">
        <v>628</v>
      </c>
      <c r="D19" s="819"/>
      <c r="E19" s="819"/>
      <c r="F19" s="819"/>
      <c r="G19" s="819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4"/>
      <c r="C20" s="99" t="s">
        <v>629</v>
      </c>
      <c r="D20" s="819"/>
      <c r="E20" s="819"/>
      <c r="F20" s="819"/>
      <c r="G20" s="819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6" t="s">
        <v>22</v>
      </c>
      <c r="C21" s="99" t="s">
        <v>23</v>
      </c>
      <c r="D21" s="834" t="s">
        <v>166</v>
      </c>
      <c r="E21" s="831"/>
      <c r="F21" s="831"/>
      <c r="G21" s="831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71"/>
      <c r="C22" s="99" t="s">
        <v>24</v>
      </c>
      <c r="D22" s="839"/>
      <c r="E22" s="839"/>
      <c r="F22" s="839"/>
      <c r="G22" s="839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6" t="s">
        <v>1416</v>
      </c>
      <c r="C23" s="99" t="s">
        <v>25</v>
      </c>
      <c r="D23" s="841"/>
      <c r="E23" s="841"/>
      <c r="F23" s="857" t="str">
        <f>IF(OR(D26=CE125,D26=CG125),"Endeudamiento no debe superar S/.6 mil (Titular + Cónyugue)","")</f>
        <v/>
      </c>
      <c r="G23" s="857"/>
      <c r="H23" s="857"/>
      <c r="I23" s="857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47"/>
      <c r="C24" s="134" t="s">
        <v>26</v>
      </c>
      <c r="D24" s="852"/>
      <c r="E24" s="852"/>
      <c r="F24" s="858"/>
      <c r="G24" s="858"/>
      <c r="H24" s="858"/>
      <c r="I24" s="858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4" t="s">
        <v>203</v>
      </c>
      <c r="C25" s="122" t="s">
        <v>27</v>
      </c>
      <c r="D25" s="122" t="s">
        <v>28</v>
      </c>
      <c r="E25" s="855" t="s">
        <v>1356</v>
      </c>
      <c r="F25" s="856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76"/>
      <c r="C26" s="127" t="s">
        <v>393</v>
      </c>
      <c r="D26" s="127"/>
      <c r="E26" s="878" t="s">
        <v>135</v>
      </c>
      <c r="F26" s="879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2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3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3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3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3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4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4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5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5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40" t="s">
        <v>36</v>
      </c>
      <c r="L35" s="840"/>
      <c r="M35" s="840"/>
      <c r="N35" s="840"/>
      <c r="O35" s="840"/>
      <c r="P35" s="840"/>
      <c r="Q35" s="840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49" t="s">
        <v>36</v>
      </c>
      <c r="AH35" s="850"/>
      <c r="AI35" s="850"/>
      <c r="AJ35" s="850"/>
      <c r="AK35" s="850"/>
      <c r="AL35" s="850"/>
      <c r="AM35" s="851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76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48" t="s">
        <v>39</v>
      </c>
      <c r="L36" s="848"/>
      <c r="M36" s="848"/>
      <c r="N36" s="848"/>
      <c r="O36" s="848"/>
      <c r="P36" s="848"/>
      <c r="Q36" s="848"/>
      <c r="R36" s="854"/>
      <c r="S36" s="854"/>
      <c r="T36" s="854"/>
      <c r="U36" s="854"/>
      <c r="V36" s="854"/>
      <c r="W36" s="854"/>
      <c r="X36" s="854"/>
      <c r="Y36" s="854"/>
      <c r="Z36" s="854"/>
      <c r="AA36" s="854"/>
      <c r="AB36" s="854"/>
      <c r="AC36" s="854"/>
      <c r="AD36" s="854"/>
      <c r="AE36" s="8"/>
      <c r="AF36" s="3"/>
      <c r="AG36" s="853" t="s">
        <v>39</v>
      </c>
      <c r="AH36" s="853"/>
      <c r="AI36" s="853"/>
      <c r="AJ36" s="853"/>
      <c r="AK36" s="853"/>
      <c r="AL36" s="853"/>
      <c r="AM36" s="853"/>
      <c r="AN36" s="882"/>
      <c r="AO36" s="883"/>
      <c r="AP36" s="883"/>
      <c r="AQ36" s="883"/>
      <c r="AR36" s="883"/>
      <c r="AS36" s="883"/>
      <c r="AT36" s="883"/>
      <c r="AU36" s="883"/>
      <c r="AV36" s="883"/>
      <c r="AW36" s="883"/>
      <c r="AX36" s="883"/>
      <c r="AY36" s="883"/>
      <c r="AZ36" s="884"/>
      <c r="BA36" s="9"/>
      <c r="BC36"/>
      <c r="CA36"/>
    </row>
    <row r="37" spans="2:79" ht="15" customHeight="1" thickBot="1">
      <c r="B37" s="872" t="s">
        <v>37</v>
      </c>
      <c r="C37" s="122" t="s">
        <v>31</v>
      </c>
      <c r="D37" s="861" t="s">
        <v>38</v>
      </c>
      <c r="E37" s="861"/>
      <c r="F37" s="861"/>
      <c r="G37" s="861"/>
      <c r="H37" s="122" t="s">
        <v>33</v>
      </c>
      <c r="I37" s="122" t="s">
        <v>34</v>
      </c>
      <c r="K37" s="885" t="s">
        <v>40</v>
      </c>
      <c r="L37" s="848"/>
      <c r="M37" s="848"/>
      <c r="N37" s="848"/>
      <c r="O37" s="848"/>
      <c r="P37" s="848"/>
      <c r="Q37" s="848"/>
      <c r="R37" s="854"/>
      <c r="S37" s="854"/>
      <c r="T37" s="854"/>
      <c r="U37" s="854"/>
      <c r="V37" s="854"/>
      <c r="W37" s="854"/>
      <c r="X37" s="854"/>
      <c r="Y37" s="854"/>
      <c r="Z37" s="854"/>
      <c r="AA37" s="854"/>
      <c r="AB37" s="854"/>
      <c r="AC37" s="854"/>
      <c r="AD37" s="854"/>
      <c r="AE37" s="8"/>
      <c r="AF37" s="3"/>
      <c r="AG37" s="853" t="s">
        <v>40</v>
      </c>
      <c r="AH37" s="853"/>
      <c r="AI37" s="853"/>
      <c r="AJ37" s="853"/>
      <c r="AK37" s="853"/>
      <c r="AL37" s="853"/>
      <c r="AM37" s="853"/>
      <c r="AN37" s="882"/>
      <c r="AO37" s="883"/>
      <c r="AP37" s="883"/>
      <c r="AQ37" s="883"/>
      <c r="AR37" s="883"/>
      <c r="AS37" s="883"/>
      <c r="AT37" s="883"/>
      <c r="AU37" s="883"/>
      <c r="AV37" s="883"/>
      <c r="AW37" s="883"/>
      <c r="AX37" s="883"/>
      <c r="AY37" s="883"/>
      <c r="AZ37" s="884"/>
      <c r="BA37" s="9"/>
      <c r="BC37"/>
      <c r="CA37"/>
    </row>
    <row r="38" spans="2:79" ht="15" customHeight="1" thickBot="1">
      <c r="B38" s="873"/>
      <c r="C38" s="130"/>
      <c r="D38" s="877"/>
      <c r="E38" s="877"/>
      <c r="F38" s="877"/>
      <c r="G38" s="877"/>
      <c r="H38" s="160" t="str">
        <f>IFERROR(HLOOKUP(D38,parametros!$C$32:$EW$34,3,FALSE),"")</f>
        <v/>
      </c>
      <c r="I38" s="135"/>
      <c r="K38" s="848" t="s">
        <v>45</v>
      </c>
      <c r="L38" s="848"/>
      <c r="M38" s="848"/>
      <c r="N38" s="848"/>
      <c r="O38" s="848"/>
      <c r="P38" s="848"/>
      <c r="Q38" s="848"/>
      <c r="R38" s="854"/>
      <c r="S38" s="854"/>
      <c r="T38" s="854"/>
      <c r="U38" s="854"/>
      <c r="V38" s="854"/>
      <c r="W38" s="854"/>
      <c r="X38" s="854"/>
      <c r="Y38" s="854"/>
      <c r="Z38" s="854"/>
      <c r="AA38" s="854"/>
      <c r="AB38" s="854"/>
      <c r="AC38" s="854"/>
      <c r="AD38" s="854"/>
      <c r="AE38" s="8"/>
      <c r="AF38" s="3"/>
      <c r="AG38" s="853" t="s">
        <v>45</v>
      </c>
      <c r="AH38" s="853"/>
      <c r="AI38" s="853"/>
      <c r="AJ38" s="853"/>
      <c r="AK38" s="853"/>
      <c r="AL38" s="853"/>
      <c r="AM38" s="853"/>
      <c r="AN38" s="882"/>
      <c r="AO38" s="883"/>
      <c r="AP38" s="883"/>
      <c r="AQ38" s="883"/>
      <c r="AR38" s="883"/>
      <c r="AS38" s="883"/>
      <c r="AT38" s="883"/>
      <c r="AU38" s="883"/>
      <c r="AV38" s="883"/>
      <c r="AW38" s="883"/>
      <c r="AX38" s="883"/>
      <c r="AY38" s="883"/>
      <c r="AZ38" s="884"/>
      <c r="BA38" s="9"/>
      <c r="BC38"/>
      <c r="CA38"/>
    </row>
    <row r="39" spans="2:79" ht="15" customHeight="1" thickBot="1">
      <c r="B39" s="866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7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7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86" t="str">
        <f>IF(H40="","",IF(E26="Si","",IF(OR(H40&gt;$CE$176,H40&lt;$CD$176),IF(OR(D26="Kiva Agrícola",D26="Kiva Pecuario"),"TEA no corresponde. Solicitar excepción","TEA no corresponde"),"")))</f>
        <v>TEA no corresponde</v>
      </c>
      <c r="I41" s="887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8"/>
      <c r="C42" s="127" t="s">
        <v>187</v>
      </c>
      <c r="D42" s="130">
        <v>4</v>
      </c>
      <c r="E42" s="127">
        <f>IFERROR(VLOOKUP(C42,$CD$179:$CE$184,2,FALSE),0)</f>
        <v>90</v>
      </c>
      <c r="F42" s="131">
        <f>I5+E42*IF(C42="Irregular",1,D42)</f>
        <v>42031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46" t="s">
        <v>46</v>
      </c>
      <c r="C43" s="101" t="s">
        <v>118</v>
      </c>
      <c r="D43" s="101" t="s">
        <v>117</v>
      </c>
      <c r="E43" s="870" t="s">
        <v>617</v>
      </c>
      <c r="F43" s="870"/>
      <c r="G43" s="101" t="s">
        <v>47</v>
      </c>
      <c r="H43" s="870" t="s">
        <v>48</v>
      </c>
      <c r="I43" s="870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47"/>
      <c r="C44" s="123"/>
      <c r="D44" s="123"/>
      <c r="E44" s="869" t="s">
        <v>158</v>
      </c>
      <c r="F44" s="869"/>
      <c r="G44" s="123"/>
      <c r="H44" s="869"/>
      <c r="I44" s="869"/>
      <c r="J44" s="15"/>
      <c r="K44" s="888"/>
      <c r="L44" s="889"/>
      <c r="M44" s="889"/>
      <c r="N44" s="889"/>
      <c r="O44" s="889"/>
      <c r="P44" s="889"/>
      <c r="Q44" s="889"/>
      <c r="R44" s="889"/>
      <c r="S44" s="889"/>
      <c r="T44" s="889"/>
      <c r="U44" s="889"/>
      <c r="V44" s="889"/>
      <c r="W44" s="889"/>
      <c r="X44" s="889"/>
      <c r="Y44" s="889"/>
      <c r="Z44" s="889"/>
      <c r="AA44" s="889"/>
      <c r="AB44" s="889"/>
      <c r="AC44" s="889"/>
      <c r="AD44" s="889"/>
      <c r="AE44" s="889"/>
      <c r="AF44" s="889"/>
      <c r="AG44" s="889"/>
      <c r="AH44" s="889"/>
      <c r="AI44" s="889"/>
      <c r="AJ44" s="889"/>
      <c r="AK44" s="889"/>
      <c r="AL44" s="889"/>
      <c r="AM44" s="889"/>
      <c r="AN44" s="889"/>
      <c r="AO44" s="889"/>
      <c r="AP44" s="889"/>
      <c r="AQ44" s="889"/>
      <c r="AR44" s="889"/>
      <c r="AS44" s="889"/>
      <c r="AT44" s="889"/>
      <c r="AU44" s="889"/>
      <c r="AV44" s="889"/>
      <c r="AW44" s="889"/>
      <c r="AX44" s="889"/>
      <c r="AY44" s="889"/>
      <c r="AZ44" s="889"/>
      <c r="BA44" s="890"/>
      <c r="BC44"/>
      <c r="CA44"/>
    </row>
    <row r="45" spans="2:79" ht="15" customHeight="1" thickBot="1">
      <c r="B45" s="846" t="s">
        <v>49</v>
      </c>
      <c r="C45" s="136" t="s">
        <v>50</v>
      </c>
      <c r="D45" s="101" t="s">
        <v>126</v>
      </c>
      <c r="E45" s="859" t="s">
        <v>51</v>
      </c>
      <c r="F45" s="859"/>
      <c r="G45" s="136" t="s">
        <v>618</v>
      </c>
      <c r="H45" s="44"/>
      <c r="I45" s="44"/>
      <c r="J45" s="15"/>
      <c r="K45" s="891"/>
      <c r="L45" s="892"/>
      <c r="M45" s="892"/>
      <c r="N45" s="892"/>
      <c r="O45" s="892"/>
      <c r="P45" s="892"/>
      <c r="Q45" s="892"/>
      <c r="R45" s="892"/>
      <c r="S45" s="892"/>
      <c r="T45" s="892"/>
      <c r="U45" s="892"/>
      <c r="V45" s="892"/>
      <c r="W45" s="892"/>
      <c r="X45" s="892"/>
      <c r="Y45" s="892"/>
      <c r="Z45" s="892"/>
      <c r="AA45" s="892"/>
      <c r="AB45" s="892"/>
      <c r="AC45" s="892"/>
      <c r="AD45" s="892"/>
      <c r="AE45" s="892"/>
      <c r="AF45" s="892"/>
      <c r="AG45" s="892"/>
      <c r="AH45" s="892"/>
      <c r="AI45" s="892"/>
      <c r="AJ45" s="892"/>
      <c r="AK45" s="892"/>
      <c r="AL45" s="892"/>
      <c r="AM45" s="892"/>
      <c r="AN45" s="892"/>
      <c r="AO45" s="892"/>
      <c r="AP45" s="892"/>
      <c r="AQ45" s="892"/>
      <c r="AR45" s="892"/>
      <c r="AS45" s="892"/>
      <c r="AT45" s="892"/>
      <c r="AU45" s="892"/>
      <c r="AV45" s="892"/>
      <c r="AW45" s="892"/>
      <c r="AX45" s="892"/>
      <c r="AY45" s="892"/>
      <c r="AZ45" s="892"/>
      <c r="BA45" s="893"/>
      <c r="BC45"/>
      <c r="CA45"/>
    </row>
    <row r="46" spans="2:79" ht="15" customHeight="1" thickBot="1">
      <c r="B46" s="865"/>
      <c r="C46" s="138" t="s">
        <v>53</v>
      </c>
      <c r="D46" s="157"/>
      <c r="E46" s="860"/>
      <c r="F46" s="860"/>
      <c r="G46" s="140"/>
      <c r="H46" s="880">
        <f>SUM(E46:G46)</f>
        <v>0</v>
      </c>
      <c r="I46" s="880"/>
      <c r="J46" s="15"/>
      <c r="K46" s="891"/>
      <c r="L46" s="892"/>
      <c r="M46" s="892"/>
      <c r="N46" s="892"/>
      <c r="O46" s="892"/>
      <c r="P46" s="892"/>
      <c r="Q46" s="892"/>
      <c r="R46" s="892"/>
      <c r="S46" s="892"/>
      <c r="T46" s="892"/>
      <c r="U46" s="892"/>
      <c r="V46" s="892"/>
      <c r="W46" s="892"/>
      <c r="X46" s="892"/>
      <c r="Y46" s="892"/>
      <c r="Z46" s="892"/>
      <c r="AA46" s="892"/>
      <c r="AB46" s="892"/>
      <c r="AC46" s="892"/>
      <c r="AD46" s="892"/>
      <c r="AE46" s="892"/>
      <c r="AF46" s="892"/>
      <c r="AG46" s="892"/>
      <c r="AH46" s="892"/>
      <c r="AI46" s="892"/>
      <c r="AJ46" s="892"/>
      <c r="AK46" s="892"/>
      <c r="AL46" s="892"/>
      <c r="AM46" s="892"/>
      <c r="AN46" s="892"/>
      <c r="AO46" s="892"/>
      <c r="AP46" s="892"/>
      <c r="AQ46" s="892"/>
      <c r="AR46" s="892"/>
      <c r="AS46" s="892"/>
      <c r="AT46" s="892"/>
      <c r="AU46" s="892"/>
      <c r="AV46" s="892"/>
      <c r="AW46" s="892"/>
      <c r="AX46" s="892"/>
      <c r="AY46" s="892"/>
      <c r="AZ46" s="892"/>
      <c r="BA46" s="893"/>
      <c r="BC46"/>
      <c r="CA46"/>
    </row>
    <row r="47" spans="2:79" ht="15" customHeight="1" thickBot="1">
      <c r="B47" s="865"/>
      <c r="C47" s="138" t="s">
        <v>315</v>
      </c>
      <c r="D47" s="139"/>
      <c r="E47" s="860"/>
      <c r="F47" s="860"/>
      <c r="G47" s="140"/>
      <c r="H47" s="880">
        <f>SUM(E47:G47)</f>
        <v>0</v>
      </c>
      <c r="I47" s="880"/>
      <c r="K47" s="891"/>
      <c r="L47" s="892"/>
      <c r="M47" s="892"/>
      <c r="N47" s="892"/>
      <c r="O47" s="892"/>
      <c r="P47" s="892"/>
      <c r="Q47" s="892"/>
      <c r="R47" s="892"/>
      <c r="S47" s="892"/>
      <c r="T47" s="892"/>
      <c r="U47" s="892"/>
      <c r="V47" s="892"/>
      <c r="W47" s="892"/>
      <c r="X47" s="892"/>
      <c r="Y47" s="892"/>
      <c r="Z47" s="892"/>
      <c r="AA47" s="892"/>
      <c r="AB47" s="892"/>
      <c r="AC47" s="892"/>
      <c r="AD47" s="892"/>
      <c r="AE47" s="892"/>
      <c r="AF47" s="892"/>
      <c r="AG47" s="892"/>
      <c r="AH47" s="892"/>
      <c r="AI47" s="892"/>
      <c r="AJ47" s="892"/>
      <c r="AK47" s="892"/>
      <c r="AL47" s="892"/>
      <c r="AM47" s="892"/>
      <c r="AN47" s="892"/>
      <c r="AO47" s="892"/>
      <c r="AP47" s="892"/>
      <c r="AQ47" s="892"/>
      <c r="AR47" s="892"/>
      <c r="AS47" s="892"/>
      <c r="AT47" s="892"/>
      <c r="AU47" s="892"/>
      <c r="AV47" s="892"/>
      <c r="AW47" s="892"/>
      <c r="AX47" s="892"/>
      <c r="AY47" s="892"/>
      <c r="AZ47" s="892"/>
      <c r="BA47" s="893"/>
      <c r="BC47"/>
      <c r="CA47"/>
    </row>
    <row r="48" spans="2:79" ht="15" customHeight="1" thickBot="1">
      <c r="B48" s="865"/>
      <c r="C48" s="141" t="s">
        <v>55</v>
      </c>
      <c r="D48" s="513"/>
      <c r="E48" s="860"/>
      <c r="F48" s="860"/>
      <c r="G48" s="140"/>
      <c r="H48" s="880">
        <f>SUM(E48:G48)</f>
        <v>0</v>
      </c>
      <c r="I48" s="880"/>
      <c r="K48" s="891"/>
      <c r="L48" s="892"/>
      <c r="M48" s="892"/>
      <c r="N48" s="892"/>
      <c r="O48" s="892"/>
      <c r="P48" s="892"/>
      <c r="Q48" s="892"/>
      <c r="R48" s="892"/>
      <c r="S48" s="892"/>
      <c r="T48" s="892"/>
      <c r="U48" s="892"/>
      <c r="V48" s="892"/>
      <c r="W48" s="892"/>
      <c r="X48" s="892"/>
      <c r="Y48" s="892"/>
      <c r="Z48" s="892"/>
      <c r="AA48" s="892"/>
      <c r="AB48" s="892"/>
      <c r="AC48" s="892"/>
      <c r="AD48" s="892"/>
      <c r="AE48" s="892"/>
      <c r="AF48" s="892"/>
      <c r="AG48" s="892"/>
      <c r="AH48" s="892"/>
      <c r="AI48" s="892"/>
      <c r="AJ48" s="892"/>
      <c r="AK48" s="892"/>
      <c r="AL48" s="892"/>
      <c r="AM48" s="892"/>
      <c r="AN48" s="892"/>
      <c r="AO48" s="892"/>
      <c r="AP48" s="892"/>
      <c r="AQ48" s="892"/>
      <c r="AR48" s="892"/>
      <c r="AS48" s="892"/>
      <c r="AT48" s="892"/>
      <c r="AU48" s="892"/>
      <c r="AV48" s="892"/>
      <c r="AW48" s="892"/>
      <c r="AX48" s="892"/>
      <c r="AY48" s="892"/>
      <c r="AZ48" s="892"/>
      <c r="BA48" s="893"/>
      <c r="BC48"/>
      <c r="CA48"/>
    </row>
    <row r="49" spans="2:79" ht="15" customHeight="1" thickBot="1">
      <c r="B49" s="865"/>
      <c r="C49" s="138" t="s">
        <v>56</v>
      </c>
      <c r="D49" s="139"/>
      <c r="E49" s="860"/>
      <c r="F49" s="860"/>
      <c r="G49" s="140"/>
      <c r="H49" s="880">
        <f>SUM(E49:G49)</f>
        <v>0</v>
      </c>
      <c r="I49" s="880"/>
      <c r="K49" s="891"/>
      <c r="L49" s="892"/>
      <c r="M49" s="892"/>
      <c r="N49" s="892"/>
      <c r="O49" s="892"/>
      <c r="P49" s="892"/>
      <c r="Q49" s="892"/>
      <c r="R49" s="892"/>
      <c r="S49" s="892"/>
      <c r="T49" s="892"/>
      <c r="U49" s="892"/>
      <c r="V49" s="892"/>
      <c r="W49" s="892"/>
      <c r="X49" s="892"/>
      <c r="Y49" s="892"/>
      <c r="Z49" s="892"/>
      <c r="AA49" s="892"/>
      <c r="AB49" s="892"/>
      <c r="AC49" s="892"/>
      <c r="AD49" s="892"/>
      <c r="AE49" s="892"/>
      <c r="AF49" s="892"/>
      <c r="AG49" s="892"/>
      <c r="AH49" s="892"/>
      <c r="AI49" s="892"/>
      <c r="AJ49" s="892"/>
      <c r="AK49" s="892"/>
      <c r="AL49" s="892"/>
      <c r="AM49" s="892"/>
      <c r="AN49" s="892"/>
      <c r="AO49" s="892"/>
      <c r="AP49" s="892"/>
      <c r="AQ49" s="892"/>
      <c r="AR49" s="892"/>
      <c r="AS49" s="892"/>
      <c r="AT49" s="892"/>
      <c r="AU49" s="892"/>
      <c r="AV49" s="892"/>
      <c r="AW49" s="892"/>
      <c r="AX49" s="892"/>
      <c r="AY49" s="892"/>
      <c r="AZ49" s="892"/>
      <c r="BA49" s="893"/>
      <c r="BC49"/>
      <c r="CA49"/>
    </row>
    <row r="50" spans="2:79" ht="15" customHeight="1" thickBot="1">
      <c r="B50" s="847"/>
      <c r="C50" s="881" t="s">
        <v>614</v>
      </c>
      <c r="D50" s="881"/>
      <c r="E50" s="881"/>
      <c r="F50" s="881"/>
      <c r="G50" s="881"/>
      <c r="H50" s="880">
        <f>SUM(H46:H49)</f>
        <v>0</v>
      </c>
      <c r="I50" s="880"/>
      <c r="K50" s="894"/>
      <c r="L50" s="895"/>
      <c r="M50" s="895"/>
      <c r="N50" s="895"/>
      <c r="O50" s="895"/>
      <c r="P50" s="895"/>
      <c r="Q50" s="895"/>
      <c r="R50" s="895"/>
      <c r="S50" s="895"/>
      <c r="T50" s="895"/>
      <c r="U50" s="895"/>
      <c r="V50" s="895"/>
      <c r="W50" s="895"/>
      <c r="X50" s="895"/>
      <c r="Y50" s="895"/>
      <c r="Z50" s="895"/>
      <c r="AA50" s="895"/>
      <c r="AB50" s="895"/>
      <c r="AC50" s="895"/>
      <c r="AD50" s="895"/>
      <c r="AE50" s="895"/>
      <c r="AF50" s="895"/>
      <c r="AG50" s="895"/>
      <c r="AH50" s="895"/>
      <c r="AI50" s="895"/>
      <c r="AJ50" s="895"/>
      <c r="AK50" s="895"/>
      <c r="AL50" s="895"/>
      <c r="AM50" s="895"/>
      <c r="AN50" s="895"/>
      <c r="AO50" s="895"/>
      <c r="AP50" s="895"/>
      <c r="AQ50" s="895"/>
      <c r="AR50" s="895"/>
      <c r="AS50" s="895"/>
      <c r="AT50" s="895"/>
      <c r="AU50" s="895"/>
      <c r="AV50" s="895"/>
      <c r="AW50" s="895"/>
      <c r="AX50" s="895"/>
      <c r="AY50" s="895"/>
      <c r="AZ50" s="895"/>
      <c r="BA50" s="896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97" t="s">
        <v>727</v>
      </c>
      <c r="CE158" s="897"/>
      <c r="CF158" s="897"/>
      <c r="CG158" s="897"/>
      <c r="CH158" s="897" t="s">
        <v>728</v>
      </c>
      <c r="CI158" s="897"/>
      <c r="CJ158" s="897"/>
      <c r="CK158" s="897"/>
    </row>
    <row r="159" spans="81:89" ht="15" customHeight="1">
      <c r="CC159" t="s">
        <v>711</v>
      </c>
      <c r="CD159" s="897" t="s">
        <v>725</v>
      </c>
      <c r="CE159" s="897"/>
      <c r="CF159" s="897" t="s">
        <v>726</v>
      </c>
      <c r="CG159" s="897"/>
      <c r="CH159" s="897" t="s">
        <v>725</v>
      </c>
      <c r="CI159" s="897"/>
      <c r="CJ159" s="897" t="s">
        <v>726</v>
      </c>
      <c r="CK159" s="897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360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41671</v>
      </c>
      <c r="CE190" s="143">
        <f>F42</f>
        <v>42031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2014</v>
      </c>
      <c r="CE191" s="232">
        <f>YEAR(CE190)</f>
        <v>2015</v>
      </c>
      <c r="CF191" s="120">
        <f>CE191*12-CD191*12+CE192-CD192+1</f>
        <v>12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2</v>
      </c>
      <c r="CE192" s="232">
        <f>MONTH(CE190)</f>
        <v>1</v>
      </c>
    </row>
    <row r="193" spans="1:87" ht="15" customHeight="1">
      <c r="CD193">
        <f>DAY(CD190)</f>
        <v>1</v>
      </c>
      <c r="CE193" s="232">
        <f>DAY(CE190)</f>
        <v>27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41900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41671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41" t="s">
        <v>202</v>
      </c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</row>
    <row r="3" spans="2:17" ht="10.5" customHeight="1" thickBot="1"/>
    <row r="4" spans="2:17" ht="15.75" thickBot="1">
      <c r="B4" s="834" t="s">
        <v>84</v>
      </c>
      <c r="C4" s="831"/>
      <c r="D4" s="831"/>
      <c r="E4" s="831"/>
      <c r="F4" s="942">
        <f>IF(Solicitud!I5="","",Solicitud!I5)</f>
        <v>41671</v>
      </c>
      <c r="G4" s="943"/>
      <c r="H4" s="943"/>
      <c r="I4" s="943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34" t="s">
        <v>127</v>
      </c>
      <c r="C5" s="831"/>
      <c r="D5" s="831"/>
      <c r="E5" s="831"/>
      <c r="F5" s="916" t="str">
        <f>IF(Solicitud!D8="","",Solicitud!D8)</f>
        <v>Aguaytia</v>
      </c>
      <c r="G5" s="918"/>
      <c r="H5" s="918"/>
      <c r="I5" s="918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34" t="s">
        <v>128</v>
      </c>
      <c r="C6" s="831"/>
      <c r="D6" s="831"/>
      <c r="E6" s="831"/>
      <c r="F6" s="916" t="str">
        <f>IF(Solicitud!D7="","",Solicitud!D7)</f>
        <v/>
      </c>
      <c r="G6" s="918"/>
      <c r="H6" s="918"/>
      <c r="I6" s="918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34" t="s">
        <v>129</v>
      </c>
      <c r="C7" s="831"/>
      <c r="D7" s="831"/>
      <c r="E7" s="831"/>
      <c r="F7" s="916" t="str">
        <f>IF(Solicitud!D12="","",Solicitud!D12)</f>
        <v/>
      </c>
      <c r="G7" s="918"/>
      <c r="H7" s="918"/>
      <c r="I7" s="918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34" t="s">
        <v>130</v>
      </c>
      <c r="C8" s="831"/>
      <c r="D8" s="831"/>
      <c r="E8" s="831"/>
      <c r="F8" s="916" t="str">
        <f>IF(Solicitud!I12="","",Solicitud!I12)</f>
        <v/>
      </c>
      <c r="G8" s="918"/>
      <c r="H8" s="918"/>
      <c r="I8" s="918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34" t="s">
        <v>131</v>
      </c>
      <c r="C9" s="831"/>
      <c r="D9" s="831"/>
      <c r="E9" s="831"/>
      <c r="F9" s="944" t="str">
        <f>IF(Solicitud!D15="","",Solicitud!D15)</f>
        <v/>
      </c>
      <c r="G9" s="841"/>
      <c r="H9" s="841"/>
      <c r="I9" s="841"/>
      <c r="J9" s="841"/>
      <c r="K9" s="841"/>
      <c r="L9" s="25"/>
      <c r="M9" s="25"/>
      <c r="N9" s="25"/>
      <c r="O9" s="25"/>
      <c r="P9" s="25"/>
      <c r="Q9" s="553"/>
    </row>
    <row r="10" spans="2:17" ht="15.75" thickBot="1">
      <c r="B10" s="834" t="s">
        <v>132</v>
      </c>
      <c r="C10" s="831"/>
      <c r="D10" s="831"/>
      <c r="E10" s="831"/>
      <c r="F10" s="944" t="str">
        <f>IF(Solicitud!D16="","",Solicitud!D16)</f>
        <v/>
      </c>
      <c r="G10" s="841"/>
      <c r="H10" s="841"/>
      <c r="I10" s="841"/>
      <c r="J10" s="841"/>
      <c r="K10" s="841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902" t="s">
        <v>735</v>
      </c>
      <c r="C12" s="902"/>
      <c r="D12" s="902"/>
      <c r="E12" s="902"/>
      <c r="F12" s="902"/>
      <c r="G12" s="902"/>
      <c r="H12" s="902"/>
      <c r="I12" s="902"/>
      <c r="J12" s="902"/>
      <c r="K12" s="902"/>
      <c r="L12" s="902"/>
      <c r="M12" s="902"/>
      <c r="N12" s="902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34" t="s">
        <v>133</v>
      </c>
      <c r="C14" s="831"/>
      <c r="D14" s="947"/>
      <c r="E14" s="947"/>
      <c r="F14" s="947"/>
      <c r="G14" s="948" t="s">
        <v>134</v>
      </c>
      <c r="H14" s="949"/>
      <c r="I14" s="950" t="str">
        <f>IF(Solicitud!D6="Recurrente","x","")</f>
        <v/>
      </c>
      <c r="J14" s="951"/>
      <c r="K14" s="948" t="s">
        <v>135</v>
      </c>
      <c r="L14" s="947"/>
      <c r="M14" s="952" t="str">
        <f>IF(Solicitud!D6="Nuevo","x","")</f>
        <v>x</v>
      </c>
      <c r="N14" s="953"/>
      <c r="O14" s="27"/>
      <c r="P14" s="25"/>
      <c r="Q14" s="553"/>
    </row>
    <row r="15" spans="2:17" ht="15.75" thickBot="1">
      <c r="B15" s="954" t="s">
        <v>136</v>
      </c>
      <c r="C15" s="955"/>
      <c r="D15" s="916"/>
      <c r="E15" s="918"/>
      <c r="F15" s="918"/>
      <c r="G15" s="918"/>
      <c r="H15" s="918"/>
      <c r="I15" s="918"/>
      <c r="J15" s="918"/>
      <c r="K15" s="918"/>
      <c r="L15" s="918"/>
      <c r="M15" s="918"/>
      <c r="N15" s="917"/>
      <c r="O15" s="27"/>
      <c r="P15" s="25"/>
      <c r="Q15" s="553"/>
    </row>
    <row r="16" spans="2:17" ht="15.75" thickBot="1">
      <c r="B16" s="945"/>
      <c r="C16" s="946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34" t="s">
        <v>137</v>
      </c>
      <c r="C17" s="831"/>
      <c r="D17" s="831"/>
      <c r="E17" s="831"/>
      <c r="F17" s="831"/>
      <c r="G17" s="834" t="s">
        <v>134</v>
      </c>
      <c r="H17" s="831"/>
      <c r="I17" s="932"/>
      <c r="J17" s="933"/>
      <c r="K17" s="834" t="s">
        <v>135</v>
      </c>
      <c r="L17" s="831"/>
      <c r="M17" s="932"/>
      <c r="N17" s="933"/>
      <c r="O17" s="25"/>
      <c r="P17" s="25"/>
      <c r="Q17" s="553"/>
    </row>
    <row r="18" spans="2:17" ht="15.75" thickBot="1">
      <c r="B18" s="834" t="s">
        <v>138</v>
      </c>
      <c r="C18" s="831"/>
      <c r="D18" s="918"/>
      <c r="E18" s="918"/>
      <c r="F18" s="918"/>
      <c r="G18" s="918"/>
      <c r="H18" s="917"/>
      <c r="I18" s="834" t="s">
        <v>139</v>
      </c>
      <c r="J18" s="831"/>
      <c r="K18" s="916"/>
      <c r="L18" s="918"/>
      <c r="M18" s="918"/>
      <c r="N18" s="917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34" t="s">
        <v>140</v>
      </c>
      <c r="C20" s="831"/>
      <c r="D20" s="831"/>
      <c r="E20" s="831"/>
      <c r="F20" s="831"/>
      <c r="G20" s="834" t="s">
        <v>134</v>
      </c>
      <c r="H20" s="831"/>
      <c r="I20" s="829"/>
      <c r="J20" s="830"/>
      <c r="K20" s="834" t="s">
        <v>135</v>
      </c>
      <c r="L20" s="831"/>
      <c r="M20" s="932"/>
      <c r="N20" s="933"/>
      <c r="O20" s="25"/>
      <c r="P20" s="25"/>
      <c r="Q20" s="553"/>
    </row>
    <row r="21" spans="2:17" ht="15.75" thickBot="1">
      <c r="B21" s="834" t="s">
        <v>136</v>
      </c>
      <c r="C21" s="831"/>
      <c r="D21" s="938"/>
      <c r="E21" s="939"/>
      <c r="F21" s="939"/>
      <c r="G21" s="939"/>
      <c r="H21" s="939"/>
      <c r="I21" s="939"/>
      <c r="J21" s="939"/>
      <c r="K21" s="939"/>
      <c r="L21" s="939"/>
      <c r="M21" s="939"/>
      <c r="N21" s="940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34" t="s">
        <v>141</v>
      </c>
      <c r="C23" s="831"/>
      <c r="D23" s="831"/>
      <c r="E23" s="831"/>
      <c r="F23" s="831"/>
      <c r="G23" s="834" t="s">
        <v>134</v>
      </c>
      <c r="H23" s="831"/>
      <c r="I23" s="932"/>
      <c r="J23" s="933"/>
      <c r="K23" s="834" t="s">
        <v>135</v>
      </c>
      <c r="L23" s="831"/>
      <c r="M23" s="932"/>
      <c r="N23" s="933"/>
      <c r="O23" s="25"/>
      <c r="P23" s="25"/>
      <c r="Q23" s="553"/>
    </row>
    <row r="24" spans="2:17" ht="15.75" thickBot="1">
      <c r="B24" s="834" t="s">
        <v>136</v>
      </c>
      <c r="C24" s="831"/>
      <c r="D24" s="916"/>
      <c r="E24" s="918"/>
      <c r="F24" s="918"/>
      <c r="G24" s="918"/>
      <c r="H24" s="918"/>
      <c r="I24" s="918"/>
      <c r="J24" s="918"/>
      <c r="K24" s="918"/>
      <c r="L24" s="918"/>
      <c r="M24" s="918"/>
      <c r="N24" s="917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34" t="s">
        <v>142</v>
      </c>
      <c r="C26" s="831"/>
      <c r="D26" s="831"/>
      <c r="E26" s="831"/>
      <c r="F26" s="831"/>
      <c r="G26" s="834" t="s">
        <v>134</v>
      </c>
      <c r="H26" s="831"/>
      <c r="I26" s="932"/>
      <c r="J26" s="933"/>
      <c r="K26" s="834" t="s">
        <v>135</v>
      </c>
      <c r="L26" s="831"/>
      <c r="M26" s="932"/>
      <c r="N26" s="933"/>
      <c r="O26" s="25"/>
      <c r="P26" s="25"/>
      <c r="Q26" s="553"/>
    </row>
    <row r="27" spans="2:17" ht="15.75" thickBot="1">
      <c r="B27" s="834" t="s">
        <v>136</v>
      </c>
      <c r="C27" s="831"/>
      <c r="D27" s="916"/>
      <c r="E27" s="918"/>
      <c r="F27" s="918"/>
      <c r="G27" s="918"/>
      <c r="H27" s="918"/>
      <c r="I27" s="918"/>
      <c r="J27" s="918"/>
      <c r="K27" s="918"/>
      <c r="L27" s="918"/>
      <c r="M27" s="918"/>
      <c r="N27" s="917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902" t="s">
        <v>736</v>
      </c>
      <c r="C29" s="902"/>
      <c r="D29" s="902"/>
      <c r="E29" s="902"/>
      <c r="F29" s="902"/>
      <c r="G29" s="902"/>
      <c r="H29" s="902"/>
      <c r="I29" s="902"/>
      <c r="J29" s="902"/>
      <c r="K29" s="902"/>
      <c r="L29" s="902"/>
      <c r="M29" s="902"/>
      <c r="N29" s="902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7" t="s">
        <v>752</v>
      </c>
      <c r="C31" s="928"/>
      <c r="D31" s="928"/>
      <c r="E31" s="928"/>
      <c r="F31" s="928"/>
      <c r="G31" s="928"/>
      <c r="H31" s="928"/>
      <c r="I31" s="928"/>
      <c r="J31" s="928"/>
      <c r="K31" s="928"/>
      <c r="L31" s="928"/>
      <c r="M31" s="928"/>
      <c r="N31" s="928"/>
      <c r="O31" s="25"/>
      <c r="P31" s="25"/>
      <c r="Q31" s="553"/>
    </row>
    <row r="32" spans="2:17" ht="15.75" customHeight="1" thickBot="1">
      <c r="B32" s="834" t="s">
        <v>143</v>
      </c>
      <c r="C32" s="831"/>
      <c r="D32" s="831"/>
      <c r="E32" s="918"/>
      <c r="F32" s="917"/>
      <c r="G32" s="834" t="s">
        <v>144</v>
      </c>
      <c r="H32" s="831"/>
      <c r="I32" s="831"/>
      <c r="J32" s="918"/>
      <c r="K32" s="917"/>
      <c r="L32" s="925" t="s">
        <v>145</v>
      </c>
      <c r="M32" s="926"/>
      <c r="N32" s="544"/>
      <c r="O32" s="912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12"/>
      <c r="Q32" s="912"/>
    </row>
    <row r="33" spans="2:17" ht="15.75" thickBot="1">
      <c r="B33" s="834" t="s">
        <v>146</v>
      </c>
      <c r="C33" s="831"/>
      <c r="D33" s="831"/>
      <c r="E33" s="935"/>
      <c r="F33" s="936"/>
      <c r="G33" s="936"/>
      <c r="H33" s="936"/>
      <c r="I33" s="936"/>
      <c r="J33" s="936"/>
      <c r="K33" s="937"/>
      <c r="L33" s="934" t="s">
        <v>1435</v>
      </c>
      <c r="M33" s="926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7" t="s">
        <v>753</v>
      </c>
      <c r="C35" s="928"/>
      <c r="D35" s="928"/>
      <c r="E35" s="928"/>
      <c r="F35" s="928"/>
      <c r="G35" s="929"/>
      <c r="H35" s="930" t="s">
        <v>147</v>
      </c>
      <c r="I35" s="931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23"/>
      <c r="D36" s="923"/>
      <c r="E36" s="923"/>
      <c r="F36" s="923"/>
      <c r="G36" s="924"/>
      <c r="H36" s="918"/>
      <c r="I36" s="917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23"/>
      <c r="D37" s="923"/>
      <c r="E37" s="923"/>
      <c r="F37" s="923"/>
      <c r="G37" s="924"/>
      <c r="H37" s="916"/>
      <c r="I37" s="917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23"/>
      <c r="D38" s="923"/>
      <c r="E38" s="923"/>
      <c r="F38" s="923"/>
      <c r="G38" s="924"/>
      <c r="H38" s="916"/>
      <c r="I38" s="917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19" t="s">
        <v>754</v>
      </c>
      <c r="C40" s="920"/>
      <c r="D40" s="920"/>
      <c r="E40" s="920"/>
      <c r="F40" s="920"/>
      <c r="G40" s="921"/>
      <c r="H40" s="834" t="s">
        <v>147</v>
      </c>
      <c r="I40" s="913"/>
      <c r="J40" s="834" t="s">
        <v>148</v>
      </c>
      <c r="K40" s="831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14"/>
      <c r="D41" s="914"/>
      <c r="E41" s="914"/>
      <c r="F41" s="914"/>
      <c r="G41" s="915"/>
      <c r="H41" s="916"/>
      <c r="I41" s="917"/>
      <c r="J41" s="918"/>
      <c r="K41" s="917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16"/>
      <c r="D42" s="918"/>
      <c r="E42" s="918"/>
      <c r="F42" s="918"/>
      <c r="G42" s="917"/>
      <c r="H42" s="918"/>
      <c r="I42" s="917"/>
      <c r="J42" s="918"/>
      <c r="K42" s="917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19" t="s">
        <v>755</v>
      </c>
      <c r="C44" s="920"/>
      <c r="D44" s="920"/>
      <c r="E44" s="920"/>
      <c r="F44" s="920"/>
      <c r="G44" s="921"/>
      <c r="H44" s="834" t="s">
        <v>147</v>
      </c>
      <c r="I44" s="831"/>
      <c r="J44" s="861" t="s">
        <v>149</v>
      </c>
      <c r="K44" s="861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14"/>
      <c r="D45" s="914"/>
      <c r="E45" s="914"/>
      <c r="F45" s="914"/>
      <c r="G45" s="915"/>
      <c r="H45" s="916"/>
      <c r="I45" s="917"/>
      <c r="J45" s="918"/>
      <c r="K45" s="917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16"/>
      <c r="D46" s="918"/>
      <c r="E46" s="918"/>
      <c r="F46" s="918"/>
      <c r="G46" s="917"/>
      <c r="H46" s="918"/>
      <c r="I46" s="917"/>
      <c r="J46" s="918"/>
      <c r="K46" s="917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899" t="s">
        <v>1360</v>
      </c>
      <c r="C48" s="899"/>
      <c r="D48" s="899"/>
      <c r="E48" s="899"/>
      <c r="F48" s="899"/>
      <c r="G48" s="899"/>
      <c r="H48" s="899"/>
      <c r="I48" s="899"/>
      <c r="J48" s="899"/>
      <c r="K48" s="899"/>
      <c r="L48" s="899"/>
      <c r="M48" s="899"/>
      <c r="N48" s="899"/>
      <c r="O48" s="61"/>
      <c r="P48" s="25"/>
      <c r="Q48" s="553"/>
    </row>
    <row r="49" spans="2:20" ht="15.75" thickBot="1">
      <c r="B49" s="899" t="s">
        <v>793</v>
      </c>
      <c r="C49" s="899"/>
      <c r="D49" s="899"/>
      <c r="E49" s="899"/>
      <c r="F49" s="899"/>
      <c r="G49" s="899"/>
      <c r="H49" s="900"/>
      <c r="I49" s="900"/>
      <c r="J49" s="548" t="s">
        <v>150</v>
      </c>
      <c r="K49" s="901"/>
      <c r="L49" s="901"/>
      <c r="M49" s="548" t="s">
        <v>151</v>
      </c>
      <c r="N49" s="549"/>
      <c r="O49" s="61"/>
      <c r="P49" s="25"/>
      <c r="Q49" s="553"/>
    </row>
    <row r="50" spans="2:20" ht="15.75" thickBot="1">
      <c r="B50" s="899" t="s">
        <v>792</v>
      </c>
      <c r="C50" s="899"/>
      <c r="D50" s="899"/>
      <c r="E50" s="899"/>
      <c r="F50" s="899"/>
      <c r="G50" s="899"/>
      <c r="H50" s="900"/>
      <c r="I50" s="900"/>
      <c r="J50" s="548" t="s">
        <v>150</v>
      </c>
      <c r="K50" s="901"/>
      <c r="L50" s="901"/>
      <c r="M50" s="548" t="s">
        <v>151</v>
      </c>
      <c r="N50" s="549"/>
      <c r="O50" s="61"/>
      <c r="P50" s="25"/>
      <c r="Q50" s="553"/>
    </row>
    <row r="51" spans="2:20" ht="15.75" hidden="1" thickBot="1">
      <c r="B51" s="922" t="s">
        <v>791</v>
      </c>
      <c r="C51" s="922"/>
      <c r="D51" s="922"/>
      <c r="E51" s="922"/>
      <c r="F51" s="922"/>
      <c r="G51" s="922"/>
      <c r="H51" s="906" t="s">
        <v>331</v>
      </c>
      <c r="I51" s="906"/>
      <c r="J51" s="900"/>
      <c r="K51" s="900"/>
      <c r="L51" s="906" t="s">
        <v>159</v>
      </c>
      <c r="M51" s="906"/>
      <c r="N51" s="900"/>
      <c r="O51" s="900"/>
      <c r="Q51" s="553"/>
    </row>
    <row r="52" spans="2:20" ht="15.75" thickBot="1">
      <c r="B52" s="899" t="s">
        <v>251</v>
      </c>
      <c r="C52" s="899"/>
      <c r="D52" s="899"/>
      <c r="E52" s="899"/>
      <c r="F52" s="899"/>
      <c r="G52" s="906" t="s">
        <v>331</v>
      </c>
      <c r="H52" s="906"/>
      <c r="I52" s="540">
        <v>0</v>
      </c>
      <c r="J52" s="145" t="s">
        <v>215</v>
      </c>
      <c r="K52" s="906" t="s">
        <v>272</v>
      </c>
      <c r="L52" s="906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06" t="s">
        <v>330</v>
      </c>
      <c r="H53" s="906"/>
      <c r="I53" s="540">
        <v>2</v>
      </c>
      <c r="J53" s="145" t="s">
        <v>215</v>
      </c>
      <c r="K53" s="906" t="s">
        <v>332</v>
      </c>
      <c r="L53" s="906"/>
      <c r="M53" s="906"/>
      <c r="N53" s="540"/>
      <c r="O53" s="550"/>
      <c r="P53" s="25"/>
      <c r="Q53" s="553"/>
    </row>
    <row r="54" spans="2:20" ht="15.75" thickBot="1">
      <c r="B54" s="904" t="s">
        <v>1429</v>
      </c>
      <c r="C54" s="905"/>
      <c r="D54" s="905"/>
      <c r="E54" s="905"/>
      <c r="F54" s="905"/>
      <c r="G54" s="905"/>
      <c r="P54" s="243"/>
      <c r="R54" s="243"/>
      <c r="S54" s="60"/>
    </row>
    <row r="55" spans="2:20" ht="15.75" thickBot="1">
      <c r="B55" s="145">
        <v>1</v>
      </c>
      <c r="C55" s="907"/>
      <c r="D55" s="908"/>
      <c r="E55" s="909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07"/>
      <c r="D56" s="908"/>
      <c r="E56" s="909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07"/>
      <c r="D57" s="908"/>
      <c r="E57" s="909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07"/>
      <c r="D58" s="908"/>
      <c r="E58" s="909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10"/>
      <c r="I59" s="911"/>
      <c r="J59" s="911"/>
      <c r="K59" s="911"/>
      <c r="L59" s="911"/>
      <c r="M59" s="911"/>
      <c r="N59" s="911"/>
      <c r="O59" s="67"/>
      <c r="P59" s="25"/>
    </row>
    <row r="60" spans="2:20">
      <c r="B60" s="25"/>
      <c r="C60" s="25"/>
      <c r="D60" s="25"/>
      <c r="E60" s="25"/>
      <c r="F60" s="25"/>
      <c r="G60" s="25"/>
      <c r="H60" s="910"/>
      <c r="I60" s="911"/>
      <c r="J60" s="911"/>
      <c r="K60" s="911"/>
      <c r="L60" s="911"/>
      <c r="M60" s="911"/>
      <c r="N60" s="911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902" t="s">
        <v>778</v>
      </c>
      <c r="C62" s="902"/>
      <c r="D62" s="902"/>
      <c r="E62" s="902"/>
      <c r="F62" s="902"/>
      <c r="G62" s="902"/>
      <c r="H62" s="902"/>
      <c r="I62" s="902"/>
      <c r="J62" s="902"/>
      <c r="K62" s="902"/>
      <c r="L62" s="902"/>
      <c r="M62" s="902"/>
      <c r="N62" s="902"/>
      <c r="O62" s="903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41671</v>
      </c>
      <c r="D64" s="65">
        <f>+DATE(YEAR(C64),MONTH(C64)+1,1)</f>
        <v>41699</v>
      </c>
      <c r="E64" s="65">
        <f>IF((D64=0),0,(DATE(YEAR(D64),MONTH(D64)+1,1)))</f>
        <v>41730</v>
      </c>
      <c r="F64" s="65">
        <f t="shared" ref="F64:N64" si="0">IF((E64=0),0,(DATE(YEAR(E64),MONTH(E64)+1,1)))</f>
        <v>41760</v>
      </c>
      <c r="G64" s="65">
        <f t="shared" si="0"/>
        <v>41791</v>
      </c>
      <c r="H64" s="65">
        <f t="shared" si="0"/>
        <v>41821</v>
      </c>
      <c r="I64" s="65">
        <f t="shared" si="0"/>
        <v>41852</v>
      </c>
      <c r="J64" s="65">
        <f t="shared" si="0"/>
        <v>41883</v>
      </c>
      <c r="K64" s="65">
        <f t="shared" si="0"/>
        <v>41913</v>
      </c>
      <c r="L64" s="65">
        <f t="shared" si="0"/>
        <v>41944</v>
      </c>
      <c r="M64" s="65">
        <f t="shared" si="0"/>
        <v>41974</v>
      </c>
      <c r="N64" s="66">
        <f t="shared" si="0"/>
        <v>42005</v>
      </c>
      <c r="O64" s="66">
        <f>IF((N64=0),0,(DATE(YEAR(N64),MONTH(N64)+1,1)))</f>
        <v>42036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42036</v>
      </c>
      <c r="D69" s="65">
        <f>+DATE(YEAR(C69),MONTH(C69)+1,1)</f>
        <v>42064</v>
      </c>
      <c r="E69" s="65">
        <f>IF((D69=0),0,(DATE(YEAR(D69),MONTH(D69)+1,1)))</f>
        <v>42095</v>
      </c>
      <c r="F69" s="65">
        <f t="shared" ref="F69" si="1">IF((E69=0),0,(DATE(YEAR(E69),MONTH(E69)+1,1)))</f>
        <v>42125</v>
      </c>
      <c r="G69" s="65">
        <f t="shared" ref="G69" si="2">IF((F69=0),0,(DATE(YEAR(F69),MONTH(F69)+1,1)))</f>
        <v>42156</v>
      </c>
      <c r="H69" s="65">
        <f t="shared" ref="H69" si="3">IF((G69=0),0,(DATE(YEAR(G69),MONTH(G69)+1,1)))</f>
        <v>42186</v>
      </c>
      <c r="I69" s="65">
        <f t="shared" ref="I69" si="4">IF((H69=0),0,(DATE(YEAR(H69),MONTH(H69)+1,1)))</f>
        <v>42217</v>
      </c>
      <c r="J69" s="65">
        <f t="shared" ref="J69" si="5">IF((I69=0),0,(DATE(YEAR(I69),MONTH(I69)+1,1)))</f>
        <v>42248</v>
      </c>
      <c r="K69" s="65">
        <f t="shared" ref="K69" si="6">IF((J69=0),0,(DATE(YEAR(J69),MONTH(J69)+1,1)))</f>
        <v>42278</v>
      </c>
      <c r="L69" s="65">
        <f t="shared" ref="L69" si="7">IF((K69=0),0,(DATE(YEAR(K69),MONTH(K69)+1,1)))</f>
        <v>42309</v>
      </c>
      <c r="M69" s="65">
        <f t="shared" ref="M69" si="8">IF((L69=0),0,(DATE(YEAR(L69),MONTH(L69)+1,1)))</f>
        <v>42339</v>
      </c>
      <c r="N69" s="66">
        <f t="shared" ref="N69" si="9">IF((M69=0),0,(DATE(YEAR(M69),MONTH(M69)+1,1)))</f>
        <v>42370</v>
      </c>
      <c r="O69" s="66">
        <f>IF((N69=0),0,(DATE(YEAR(N69),MONTH(N69)+1,1)))</f>
        <v>42401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42401</v>
      </c>
      <c r="D74" s="65">
        <f>+DATE(YEAR(C74),MONTH(C74)+1,1)</f>
        <v>42430</v>
      </c>
      <c r="E74" s="65">
        <f>IF((D74=0),0,(DATE(YEAR(D74),MONTH(D74)+1,1)))</f>
        <v>42461</v>
      </c>
      <c r="F74" s="65">
        <f t="shared" ref="F74" si="10">IF((E74=0),0,(DATE(YEAR(E74),MONTH(E74)+1,1)))</f>
        <v>42491</v>
      </c>
      <c r="G74" s="65">
        <f t="shared" ref="G74" si="11">IF((F74=0),0,(DATE(YEAR(F74),MONTH(F74)+1,1)))</f>
        <v>42522</v>
      </c>
      <c r="H74" s="65">
        <f t="shared" ref="H74" si="12">IF((G74=0),0,(DATE(YEAR(G74),MONTH(G74)+1,1)))</f>
        <v>42552</v>
      </c>
      <c r="I74" s="65">
        <f t="shared" ref="I74" si="13">IF((H74=0),0,(DATE(YEAR(H74),MONTH(H74)+1,1)))</f>
        <v>42583</v>
      </c>
      <c r="J74" s="65">
        <f t="shared" ref="J74" si="14">IF((I74=0),0,(DATE(YEAR(I74),MONTH(I74)+1,1)))</f>
        <v>42614</v>
      </c>
      <c r="K74" s="65">
        <f t="shared" ref="K74" si="15">IF((J74=0),0,(DATE(YEAR(J74),MONTH(J74)+1,1)))</f>
        <v>42644</v>
      </c>
      <c r="L74" s="65">
        <f t="shared" ref="L74" si="16">IF((K74=0),0,(DATE(YEAR(K74),MONTH(K74)+1,1)))</f>
        <v>42675</v>
      </c>
      <c r="M74" s="65">
        <f t="shared" ref="M74" si="17">IF((L74=0),0,(DATE(YEAR(L74),MONTH(L74)+1,1)))</f>
        <v>42705</v>
      </c>
      <c r="N74" s="66">
        <f t="shared" ref="N74" si="18">IF((M74=0),0,(DATE(YEAR(M74),MONTH(M74)+1,1)))</f>
        <v>42736</v>
      </c>
      <c r="O74" s="66">
        <f>IF((N74=0),0,(DATE(YEAR(N74),MONTH(N74)+1,1)))</f>
        <v>42767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42767</v>
      </c>
      <c r="D79" s="65">
        <f>+DATE(YEAR(C79),MONTH(C79)+1,1)</f>
        <v>42795</v>
      </c>
      <c r="E79" s="65">
        <f>IF((D79=0),0,(DATE(YEAR(D79),MONTH(D79)+1,1)))</f>
        <v>42826</v>
      </c>
      <c r="F79" s="65">
        <f t="shared" ref="F79" si="19">IF((E79=0),0,(DATE(YEAR(E79),MONTH(E79)+1,1)))</f>
        <v>42856</v>
      </c>
      <c r="G79" s="65">
        <f t="shared" ref="G79" si="20">IF((F79=0),0,(DATE(YEAR(F79),MONTH(F79)+1,1)))</f>
        <v>42887</v>
      </c>
      <c r="H79" s="65">
        <f t="shared" ref="H79" si="21">IF((G79=0),0,(DATE(YEAR(G79),MONTH(G79)+1,1)))</f>
        <v>42917</v>
      </c>
      <c r="I79" s="65">
        <f t="shared" ref="I79" si="22">IF((H79=0),0,(DATE(YEAR(H79),MONTH(H79)+1,1)))</f>
        <v>42948</v>
      </c>
      <c r="J79" s="65">
        <f t="shared" ref="J79" si="23">IF((I79=0),0,(DATE(YEAR(I79),MONTH(I79)+1,1)))</f>
        <v>42979</v>
      </c>
      <c r="K79" s="65">
        <f t="shared" ref="K79" si="24">IF((J79=0),0,(DATE(YEAR(J79),MONTH(J79)+1,1)))</f>
        <v>43009</v>
      </c>
      <c r="L79" s="65">
        <f t="shared" ref="L79" si="25">IF((K79=0),0,(DATE(YEAR(K79),MONTH(K79)+1,1)))</f>
        <v>43040</v>
      </c>
      <c r="M79" s="65">
        <f t="shared" ref="M79" si="26">IF((L79=0),0,(DATE(YEAR(L79),MONTH(L79)+1,1)))</f>
        <v>43070</v>
      </c>
      <c r="N79" s="66">
        <f t="shared" ref="N79" si="27">IF((M79=0),0,(DATE(YEAR(M79),MONTH(M79)+1,1)))</f>
        <v>43101</v>
      </c>
      <c r="O79" s="66">
        <f>IF((N79=0),0,(DATE(YEAR(N79),MONTH(N79)+1,1)))</f>
        <v>43132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898" t="s">
        <v>152</v>
      </c>
      <c r="E87" s="898"/>
      <c r="F87" s="898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97" t="s">
        <v>727</v>
      </c>
      <c r="D51" s="897"/>
      <c r="E51" s="897"/>
      <c r="F51" s="897"/>
      <c r="G51" s="897" t="s">
        <v>728</v>
      </c>
      <c r="H51" s="897"/>
      <c r="I51" s="897"/>
      <c r="J51" s="897"/>
    </row>
    <row r="52" spans="2:12">
      <c r="B52" t="s">
        <v>711</v>
      </c>
      <c r="C52" s="897" t="s">
        <v>725</v>
      </c>
      <c r="D52" s="897"/>
      <c r="E52" s="897" t="s">
        <v>726</v>
      </c>
      <c r="F52" s="897"/>
      <c r="G52" s="897" t="s">
        <v>725</v>
      </c>
      <c r="H52" s="897"/>
      <c r="I52" s="897" t="s">
        <v>726</v>
      </c>
      <c r="J52" s="897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50" t="s">
        <v>201</v>
      </c>
      <c r="C2" s="1150"/>
      <c r="D2" s="1150"/>
      <c r="E2" s="1150"/>
      <c r="F2" s="1150"/>
      <c r="G2" s="1150"/>
      <c r="H2" s="1150"/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0"/>
      <c r="U2" s="1150"/>
      <c r="V2" s="1150"/>
      <c r="W2" s="1150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51" t="s">
        <v>168</v>
      </c>
      <c r="C4" s="1152"/>
      <c r="D4" s="1152"/>
      <c r="E4" s="1152"/>
      <c r="F4" s="1152"/>
      <c r="G4" s="1152"/>
      <c r="H4" s="1152"/>
      <c r="I4" s="1152"/>
      <c r="J4" s="1152"/>
      <c r="K4" s="1152"/>
      <c r="L4" s="1152"/>
      <c r="M4" s="1152"/>
      <c r="N4" s="1153"/>
      <c r="P4" s="1154" t="s">
        <v>103</v>
      </c>
      <c r="Q4" s="1155"/>
      <c r="R4" s="1155"/>
      <c r="S4" s="1155"/>
      <c r="T4" s="1155"/>
      <c r="U4" s="1155"/>
      <c r="V4" s="1155"/>
      <c r="W4" s="1155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11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76" t="s">
        <v>188</v>
      </c>
      <c r="C6" s="1077"/>
      <c r="D6" s="1077"/>
      <c r="E6" s="1077"/>
      <c r="F6" s="1077"/>
      <c r="G6" s="1077"/>
      <c r="H6" s="1077"/>
      <c r="I6" s="1077"/>
      <c r="J6" s="1077"/>
      <c r="K6" s="1077"/>
      <c r="L6" s="1077"/>
      <c r="M6" s="1078"/>
      <c r="N6" s="338">
        <f>N7+N14+N19</f>
        <v>0</v>
      </c>
      <c r="P6" s="1010" t="s">
        <v>205</v>
      </c>
      <c r="Q6" s="1011"/>
      <c r="R6" s="1011"/>
      <c r="S6" s="1011"/>
      <c r="T6" s="1011"/>
      <c r="U6" s="1011"/>
      <c r="V6" s="1012"/>
      <c r="W6" s="208">
        <f>W7+W31</f>
        <v>0</v>
      </c>
      <c r="X6"/>
      <c r="Z6" s="116"/>
    </row>
    <row r="7" spans="2:27" ht="15" customHeight="1" thickBot="1">
      <c r="B7" s="1130" t="s">
        <v>1364</v>
      </c>
      <c r="C7" s="1131"/>
      <c r="D7" s="1132"/>
      <c r="E7" s="1131"/>
      <c r="F7" s="1131"/>
      <c r="G7" s="1132"/>
      <c r="H7" s="1132"/>
      <c r="I7" s="1132"/>
      <c r="J7" s="1132"/>
      <c r="K7" s="1132"/>
      <c r="L7" s="1132"/>
      <c r="M7" s="1133"/>
      <c r="N7" s="339">
        <f>SUM(K10:L12)</f>
        <v>0</v>
      </c>
      <c r="P7" s="1002" t="s">
        <v>208</v>
      </c>
      <c r="Q7" s="1003"/>
      <c r="R7" s="1003"/>
      <c r="S7" s="1003"/>
      <c r="T7" s="1003"/>
      <c r="U7" s="1003"/>
      <c r="V7" s="1004"/>
      <c r="W7" s="209">
        <f>W8+W13+W16+W18</f>
        <v>0</v>
      </c>
      <c r="X7"/>
    </row>
    <row r="8" spans="2:27" ht="15" customHeight="1" thickBot="1">
      <c r="B8" s="1134" t="str">
        <f>IF(OR(Solicitud!D26="Pecuario",Solicitud!D26="Kiva Pecuario"),"CRIANZA","CULTIVO")</f>
        <v>CULTIVO</v>
      </c>
      <c r="C8" s="1162" t="str">
        <f>IF(Solicitud!D26="Pecuario","N° Cabezas","Has.")</f>
        <v>Has.</v>
      </c>
      <c r="D8" s="1163" t="s">
        <v>442</v>
      </c>
      <c r="E8" s="1164"/>
      <c r="F8" s="1164"/>
      <c r="G8" s="1113" t="s">
        <v>197</v>
      </c>
      <c r="H8" s="1111" t="s">
        <v>1431</v>
      </c>
      <c r="I8" s="1113" t="s">
        <v>1329</v>
      </c>
      <c r="J8" s="1134" t="s">
        <v>232</v>
      </c>
      <c r="K8" s="1165" t="s">
        <v>235</v>
      </c>
      <c r="L8" s="1165"/>
      <c r="M8" s="1160" t="s">
        <v>1288</v>
      </c>
      <c r="N8" s="332"/>
      <c r="P8" s="981" t="s">
        <v>279</v>
      </c>
      <c r="Q8" s="982"/>
      <c r="R8" s="982"/>
      <c r="S8" s="982"/>
      <c r="T8" s="982"/>
      <c r="U8" s="982"/>
      <c r="V8" s="983"/>
      <c r="W8" s="209">
        <f>SUM(W9:W12)</f>
        <v>0</v>
      </c>
      <c r="X8" s="48"/>
    </row>
    <row r="9" spans="2:27" ht="15" customHeight="1" thickBot="1">
      <c r="B9" s="1135"/>
      <c r="C9" s="1135"/>
      <c r="D9" s="500" t="s">
        <v>214</v>
      </c>
      <c r="E9" s="340" t="s">
        <v>198</v>
      </c>
      <c r="F9" s="341" t="s">
        <v>199</v>
      </c>
      <c r="G9" s="1114"/>
      <c r="H9" s="1112"/>
      <c r="I9" s="1114"/>
      <c r="J9" s="1135"/>
      <c r="K9" s="1166"/>
      <c r="L9" s="1166"/>
      <c r="M9" s="1161"/>
      <c r="N9" s="332"/>
      <c r="P9" s="1054" t="s">
        <v>204</v>
      </c>
      <c r="Q9" s="1055"/>
      <c r="R9" s="1055"/>
      <c r="S9" s="1055"/>
      <c r="T9" s="1055"/>
      <c r="U9" s="1055"/>
      <c r="V9" s="1056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1109">
        <f>C10*I10*J10</f>
        <v>0</v>
      </c>
      <c r="L10" s="1110"/>
      <c r="M10" s="523"/>
      <c r="N10" s="332"/>
      <c r="O10" s="22"/>
      <c r="P10" s="1055" t="s">
        <v>1309</v>
      </c>
      <c r="Q10" s="1055"/>
      <c r="R10" s="1055"/>
      <c r="S10" s="1055"/>
      <c r="T10" s="1055"/>
      <c r="U10" s="1055"/>
      <c r="V10" s="1056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1109">
        <f>C11*I11*J11</f>
        <v>0</v>
      </c>
      <c r="L11" s="1110"/>
      <c r="M11" s="523"/>
      <c r="N11" s="332"/>
      <c r="O11" s="22"/>
      <c r="P11" s="1055" t="s">
        <v>1310</v>
      </c>
      <c r="Q11" s="1055"/>
      <c r="R11" s="1055"/>
      <c r="S11" s="1055"/>
      <c r="T11" s="1055"/>
      <c r="U11" s="1055"/>
      <c r="V11" s="1056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1109">
        <f>C12*I12*J12</f>
        <v>0</v>
      </c>
      <c r="L12" s="1110"/>
      <c r="M12" s="523"/>
      <c r="N12" s="332"/>
      <c r="P12" s="1055" t="s">
        <v>1311</v>
      </c>
      <c r="Q12" s="1055"/>
      <c r="R12" s="1055"/>
      <c r="S12" s="1055"/>
      <c r="T12" s="1055"/>
      <c r="U12" s="1055"/>
      <c r="V12" s="1056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81" t="s">
        <v>1312</v>
      </c>
      <c r="Q13" s="982"/>
      <c r="R13" s="982"/>
      <c r="S13" s="982"/>
      <c r="T13" s="982"/>
      <c r="U13" s="982"/>
      <c r="V13" s="983"/>
      <c r="W13" s="210">
        <f>SUM(W14:W15)</f>
        <v>0</v>
      </c>
      <c r="X13" s="49"/>
    </row>
    <row r="14" spans="2:27" ht="15" customHeight="1" thickBot="1">
      <c r="B14" s="1130" t="s">
        <v>1368</v>
      </c>
      <c r="C14" s="1131"/>
      <c r="D14" s="1131"/>
      <c r="E14" s="1131"/>
      <c r="F14" s="1131"/>
      <c r="G14" s="1131"/>
      <c r="H14" s="1131"/>
      <c r="I14" s="1131"/>
      <c r="J14" s="1131"/>
      <c r="K14" s="1131"/>
      <c r="L14" s="1131"/>
      <c r="M14" s="1133"/>
      <c r="N14" s="349">
        <f>SUM(F16:F17)</f>
        <v>0</v>
      </c>
      <c r="P14" s="1060"/>
      <c r="Q14" s="1060"/>
      <c r="R14" s="1060"/>
      <c r="S14" s="1060"/>
      <c r="T14" s="1060"/>
      <c r="U14" s="1060"/>
      <c r="V14" s="1061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3" t="s">
        <v>1287</v>
      </c>
      <c r="I15" s="1144"/>
      <c r="J15" s="1145"/>
      <c r="L15" s="354"/>
      <c r="M15" s="331"/>
      <c r="N15" s="332"/>
      <c r="O15" s="34"/>
      <c r="P15" s="1060"/>
      <c r="Q15" s="1060"/>
      <c r="R15" s="1060"/>
      <c r="S15" s="1060"/>
      <c r="T15" s="1060"/>
      <c r="U15" s="1060"/>
      <c r="V15" s="1061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982" t="s">
        <v>288</v>
      </c>
      <c r="Q16" s="982"/>
      <c r="R16" s="982"/>
      <c r="S16" s="982"/>
      <c r="T16" s="982"/>
      <c r="U16" s="982"/>
      <c r="V16" s="983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49"/>
      <c r="Q17" s="1049"/>
      <c r="R17" s="1049"/>
      <c r="S17" s="1049"/>
      <c r="T17" s="1049"/>
      <c r="U17" s="1049"/>
      <c r="V17" s="1050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62" t="s">
        <v>1317</v>
      </c>
      <c r="Q18" s="1063"/>
      <c r="R18" s="1063"/>
      <c r="S18" s="1063"/>
      <c r="T18" s="1063"/>
      <c r="U18" s="1063"/>
      <c r="V18" s="1064"/>
      <c r="W18" s="219">
        <f>W19+W27</f>
        <v>0</v>
      </c>
      <c r="X18" s="49"/>
    </row>
    <row r="19" spans="2:25" s="31" customFormat="1" ht="15" customHeight="1" thickBot="1">
      <c r="B19" s="1130" t="s">
        <v>1365</v>
      </c>
      <c r="C19" s="1131"/>
      <c r="D19" s="1131"/>
      <c r="E19" s="1131"/>
      <c r="F19" s="1131"/>
      <c r="G19" s="1131"/>
      <c r="H19" s="1131"/>
      <c r="I19" s="1131"/>
      <c r="J19" s="1131"/>
      <c r="K19" s="1131"/>
      <c r="L19" s="1131"/>
      <c r="M19" s="1133"/>
      <c r="N19" s="465">
        <f>SUM(F21:F22)</f>
        <v>0</v>
      </c>
      <c r="P19" s="1057" t="s">
        <v>97</v>
      </c>
      <c r="Q19" s="1058"/>
      <c r="R19" s="1058"/>
      <c r="S19" s="1058"/>
      <c r="T19" s="1058"/>
      <c r="U19" s="1058"/>
      <c r="V19" s="1059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3" t="s">
        <v>1287</v>
      </c>
      <c r="I20" s="1144"/>
      <c r="J20" s="1145"/>
      <c r="L20" s="358"/>
      <c r="M20" s="359"/>
      <c r="N20" s="360"/>
      <c r="P20" s="966" t="str">
        <f>IF($B$8="CULTIVO",CONCATENATE("Inversión en Cultivo :    ",B10),"")</f>
        <v>Inversión en Cultivo :    Alfalfa</v>
      </c>
      <c r="Q20" s="967"/>
      <c r="R20" s="967"/>
      <c r="S20" s="967"/>
      <c r="T20" s="967"/>
      <c r="U20" s="967"/>
      <c r="V20" s="968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966" t="str">
        <f>IF($B$8="CULTIVO",CONCATENATE("Inversión en Cultivo :    ",B11),"")</f>
        <v xml:space="preserve">Inversión en Cultivo :    </v>
      </c>
      <c r="Q21" s="967"/>
      <c r="R21" s="967"/>
      <c r="S21" s="967"/>
      <c r="T21" s="967"/>
      <c r="U21" s="967"/>
      <c r="V21" s="968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966" t="str">
        <f>IF($B$8="CULTIVO",CONCATENATE("Inversión en Cultivo :    ",B12),"")</f>
        <v xml:space="preserve">Inversión en Cultivo :    </v>
      </c>
      <c r="Q22" s="967"/>
      <c r="R22" s="967"/>
      <c r="S22" s="967"/>
      <c r="T22" s="967"/>
      <c r="U22" s="967"/>
      <c r="V22" s="968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36" t="s">
        <v>1439</v>
      </c>
      <c r="Q23" s="1037"/>
      <c r="R23" s="1037"/>
      <c r="S23" s="1037"/>
      <c r="T23" s="1037"/>
      <c r="U23" s="1037"/>
      <c r="V23" s="1038"/>
      <c r="W23" s="462"/>
      <c r="X23" s="49"/>
    </row>
    <row r="24" spans="2:25" ht="15" customHeight="1" thickBot="1">
      <c r="B24" s="1076" t="s">
        <v>189</v>
      </c>
      <c r="C24" s="1077"/>
      <c r="D24" s="1077"/>
      <c r="E24" s="1077"/>
      <c r="F24" s="1077"/>
      <c r="G24" s="1077"/>
      <c r="H24" s="1077"/>
      <c r="I24" s="1077"/>
      <c r="J24" s="1077"/>
      <c r="K24" s="1077"/>
      <c r="L24" s="1077"/>
      <c r="M24" s="1078"/>
      <c r="N24" s="363">
        <f>N25+N31+N36</f>
        <v>0</v>
      </c>
      <c r="P24" s="962" t="s">
        <v>1440</v>
      </c>
      <c r="Q24" s="963"/>
      <c r="R24" s="963"/>
      <c r="S24" s="963"/>
      <c r="T24" s="963"/>
      <c r="U24" s="963"/>
      <c r="V24" s="964"/>
      <c r="W24" s="462"/>
      <c r="X24" s="49"/>
    </row>
    <row r="25" spans="2:25" ht="15" customHeight="1" thickBot="1">
      <c r="B25" s="1069" t="s">
        <v>1366</v>
      </c>
      <c r="C25" s="1070"/>
      <c r="D25" s="1070"/>
      <c r="E25" s="1146"/>
      <c r="F25" s="1146"/>
      <c r="G25" s="1070"/>
      <c r="H25" s="1070"/>
      <c r="I25" s="1070"/>
      <c r="J25" s="1070"/>
      <c r="K25" s="1070"/>
      <c r="L25" s="1070"/>
      <c r="M25" s="1071"/>
      <c r="N25" s="349">
        <f>SUM(E27:F29)</f>
        <v>0</v>
      </c>
      <c r="P25" s="1036" t="s">
        <v>1318</v>
      </c>
      <c r="Q25" s="1037"/>
      <c r="R25" s="1037"/>
      <c r="S25" s="1037"/>
      <c r="T25" s="1037"/>
      <c r="U25" s="1037"/>
      <c r="V25" s="1038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41" t="s">
        <v>240</v>
      </c>
      <c r="F26" s="1142"/>
      <c r="G26" s="467"/>
      <c r="H26" s="467"/>
      <c r="I26" s="467"/>
      <c r="J26" s="467"/>
      <c r="K26" s="366"/>
      <c r="L26" s="354"/>
      <c r="M26" s="367"/>
      <c r="N26" s="332"/>
      <c r="P26" s="1051"/>
      <c r="Q26" s="1052"/>
      <c r="R26" s="1052"/>
      <c r="S26" s="1052"/>
      <c r="T26" s="1052"/>
      <c r="U26" s="1052"/>
      <c r="V26" s="1053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1127">
        <f>C27*D27</f>
        <v>0</v>
      </c>
      <c r="F27" s="1127"/>
      <c r="G27" s="370"/>
      <c r="H27" s="370"/>
      <c r="I27" s="370"/>
      <c r="J27" s="370"/>
      <c r="K27" s="370"/>
      <c r="L27" s="370"/>
      <c r="M27" s="370"/>
      <c r="N27" s="332"/>
      <c r="P27" s="1065" t="s">
        <v>325</v>
      </c>
      <c r="Q27" s="1066"/>
      <c r="R27" s="1066"/>
      <c r="S27" s="1066"/>
      <c r="T27" s="1066"/>
      <c r="U27" s="1066"/>
      <c r="V27" s="1067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27">
        <f>C28*D28</f>
        <v>0</v>
      </c>
      <c r="F28" s="1127"/>
      <c r="G28" s="467"/>
      <c r="H28" s="370"/>
      <c r="I28" s="370"/>
      <c r="J28" s="370"/>
      <c r="K28" s="370"/>
      <c r="L28" s="370"/>
      <c r="M28" s="370"/>
      <c r="N28" s="332"/>
      <c r="P28" s="1046" t="s">
        <v>1442</v>
      </c>
      <c r="Q28" s="1047"/>
      <c r="R28" s="1047"/>
      <c r="S28" s="1047"/>
      <c r="T28" s="1047"/>
      <c r="U28" s="1047"/>
      <c r="V28" s="1048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27">
        <f>C29*D29</f>
        <v>0</v>
      </c>
      <c r="F29" s="1127"/>
      <c r="G29" s="370"/>
      <c r="H29" s="370"/>
      <c r="I29" s="370"/>
      <c r="J29" s="370"/>
      <c r="K29" s="370"/>
      <c r="L29" s="370"/>
      <c r="M29" s="370"/>
      <c r="N29" s="332"/>
      <c r="P29" s="1042" t="s">
        <v>1441</v>
      </c>
      <c r="Q29" s="1043"/>
      <c r="R29" s="1043"/>
      <c r="S29" s="1043"/>
      <c r="T29" s="1043"/>
      <c r="U29" s="1043"/>
      <c r="V29" s="1044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36" t="s">
        <v>1318</v>
      </c>
      <c r="Q30" s="1037"/>
      <c r="R30" s="1037"/>
      <c r="S30" s="1037"/>
      <c r="T30" s="1037"/>
      <c r="U30" s="1037"/>
      <c r="V30" s="1038"/>
      <c r="W30" s="462"/>
      <c r="X30"/>
    </row>
    <row r="31" spans="2:25" ht="15" customHeight="1" thickBot="1">
      <c r="B31" s="1130" t="s">
        <v>1372</v>
      </c>
      <c r="C31" s="1157"/>
      <c r="D31" s="1157"/>
      <c r="E31" s="1157"/>
      <c r="F31" s="1157"/>
      <c r="G31" s="1157"/>
      <c r="H31" s="1157"/>
      <c r="I31" s="1157"/>
      <c r="J31" s="1157"/>
      <c r="K31" s="1157"/>
      <c r="L31" s="1131"/>
      <c r="M31" s="1158"/>
      <c r="N31" s="339">
        <f>SUM(E33:F34)</f>
        <v>0</v>
      </c>
      <c r="P31" s="1045" t="s">
        <v>207</v>
      </c>
      <c r="Q31" s="1040"/>
      <c r="R31" s="1040"/>
      <c r="S31" s="1040"/>
      <c r="T31" s="1040"/>
      <c r="U31" s="1040"/>
      <c r="V31" s="1041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41" t="s">
        <v>240</v>
      </c>
      <c r="F32" s="1142"/>
      <c r="G32" s="377"/>
      <c r="H32" s="377"/>
      <c r="I32" s="377"/>
      <c r="J32" s="377"/>
      <c r="K32" s="377"/>
      <c r="L32" s="378"/>
      <c r="M32" s="331"/>
      <c r="N32" s="332"/>
      <c r="P32" s="1039" t="s">
        <v>1313</v>
      </c>
      <c r="Q32" s="1040"/>
      <c r="R32" s="1040"/>
      <c r="S32" s="1040"/>
      <c r="T32" s="1040"/>
      <c r="U32" s="1040"/>
      <c r="V32" s="1041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1137">
        <f>IFERROR(F16*(1-IF(D33=0,1,D33)),0)</f>
        <v>0</v>
      </c>
      <c r="F33" s="1137"/>
      <c r="G33" s="377"/>
      <c r="H33" s="377"/>
      <c r="I33" s="377"/>
      <c r="J33" s="377"/>
      <c r="K33" s="380"/>
      <c r="L33" s="381"/>
      <c r="M33" s="381"/>
      <c r="N33" s="382"/>
      <c r="P33" s="1027"/>
      <c r="Q33" s="1028"/>
      <c r="R33" s="1028"/>
      <c r="S33" s="1028"/>
      <c r="T33" s="1028"/>
      <c r="U33" s="1028"/>
      <c r="V33" s="1029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1137">
        <f>IFERROR(F17*(1-IF(D34=0,1,D34)),0)</f>
        <v>0</v>
      </c>
      <c r="F34" s="1137"/>
      <c r="G34" s="377"/>
      <c r="H34" s="377"/>
      <c r="I34" s="377"/>
      <c r="J34" s="377"/>
      <c r="K34" s="383"/>
      <c r="L34" s="381"/>
      <c r="M34" s="381"/>
      <c r="N34" s="382"/>
      <c r="P34" s="1027"/>
      <c r="Q34" s="1028"/>
      <c r="R34" s="1028"/>
      <c r="S34" s="1028"/>
      <c r="T34" s="1028"/>
      <c r="U34" s="1028"/>
      <c r="V34" s="1029"/>
      <c r="W34" s="536"/>
      <c r="X34" s="53"/>
    </row>
    <row r="35" spans="2:24" ht="15" customHeight="1" thickBot="1">
      <c r="B35" s="384"/>
      <c r="C35" s="385"/>
      <c r="D35" s="385"/>
      <c r="E35" s="1159"/>
      <c r="F35" s="1159"/>
      <c r="G35" s="386"/>
      <c r="H35" s="387"/>
      <c r="I35" s="387"/>
      <c r="J35" s="388"/>
      <c r="K35" s="389"/>
      <c r="L35" s="390"/>
      <c r="M35" s="383"/>
      <c r="N35" s="391"/>
      <c r="P35" s="1027"/>
      <c r="Q35" s="1028"/>
      <c r="R35" s="1028"/>
      <c r="S35" s="1028"/>
      <c r="T35" s="1028"/>
      <c r="U35" s="1028"/>
      <c r="V35" s="1029"/>
      <c r="W35" s="536"/>
      <c r="X35" s="53"/>
    </row>
    <row r="36" spans="2:24" ht="15" customHeight="1" thickBot="1">
      <c r="B36" s="1138" t="s">
        <v>1373</v>
      </c>
      <c r="C36" s="1139"/>
      <c r="D36" s="1139"/>
      <c r="E36" s="1139"/>
      <c r="F36" s="1139"/>
      <c r="G36" s="1139"/>
      <c r="H36" s="1139"/>
      <c r="I36" s="1139"/>
      <c r="J36" s="1139"/>
      <c r="K36" s="1139"/>
      <c r="L36" s="1139"/>
      <c r="M36" s="1140"/>
      <c r="N36" s="392">
        <f>SUM(H39:H40)</f>
        <v>0</v>
      </c>
      <c r="P36" s="1030"/>
      <c r="Q36" s="1031"/>
      <c r="R36" s="1031"/>
      <c r="S36" s="1031"/>
      <c r="T36" s="1031"/>
      <c r="U36" s="1031"/>
      <c r="V36" s="1032"/>
      <c r="W36" s="537"/>
      <c r="X36" s="53"/>
    </row>
    <row r="37" spans="2:24" ht="15" customHeight="1" thickBot="1">
      <c r="B37" s="1156" t="s">
        <v>126</v>
      </c>
      <c r="C37" s="1136" t="s">
        <v>1362</v>
      </c>
      <c r="D37" s="1147" t="s">
        <v>243</v>
      </c>
      <c r="E37" s="1148"/>
      <c r="F37" s="1148"/>
      <c r="G37" s="1149"/>
      <c r="H37" s="1126" t="s">
        <v>1291</v>
      </c>
      <c r="J37" s="331"/>
      <c r="K37" s="331"/>
      <c r="L37" s="393"/>
      <c r="M37" s="393"/>
      <c r="N37" s="332"/>
      <c r="P37" s="1033" t="s">
        <v>1319</v>
      </c>
      <c r="Q37" s="1034"/>
      <c r="R37" s="1034"/>
      <c r="S37" s="1034"/>
      <c r="T37" s="1034"/>
      <c r="U37" s="1034"/>
      <c r="V37" s="1035"/>
      <c r="W37" s="219">
        <f>SUM(W38:W43)</f>
        <v>0</v>
      </c>
      <c r="X37" s="53"/>
    </row>
    <row r="38" spans="2:24" ht="15" customHeight="1" thickBot="1">
      <c r="B38" s="1156"/>
      <c r="C38" s="1136"/>
      <c r="D38" s="394" t="s">
        <v>242</v>
      </c>
      <c r="E38" s="394" t="s">
        <v>241</v>
      </c>
      <c r="F38" s="395" t="s">
        <v>56</v>
      </c>
      <c r="G38" s="466" t="s">
        <v>52</v>
      </c>
      <c r="H38" s="1126"/>
      <c r="J38" s="331"/>
      <c r="K38" s="331"/>
      <c r="L38" s="393"/>
      <c r="M38" s="393"/>
      <c r="N38" s="332"/>
      <c r="P38" s="1006"/>
      <c r="Q38" s="1007"/>
      <c r="R38" s="1007"/>
      <c r="S38" s="1007"/>
      <c r="T38" s="1007"/>
      <c r="U38" s="1007"/>
      <c r="V38" s="1008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06"/>
      <c r="Q39" s="1007"/>
      <c r="R39" s="1007"/>
      <c r="S39" s="1007"/>
      <c r="T39" s="1007"/>
      <c r="U39" s="1007"/>
      <c r="V39" s="1008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06"/>
      <c r="Q40" s="1007"/>
      <c r="R40" s="1007"/>
      <c r="S40" s="1007"/>
      <c r="T40" s="1007"/>
      <c r="U40" s="1007"/>
      <c r="V40" s="1008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06"/>
      <c r="Q41" s="1007"/>
      <c r="R41" s="1007"/>
      <c r="S41" s="1007"/>
      <c r="T41" s="1007"/>
      <c r="U41" s="1007"/>
      <c r="V41" s="1008"/>
      <c r="W41" s="462"/>
      <c r="X41" s="53"/>
    </row>
    <row r="42" spans="2:24" ht="15" customHeight="1" thickBot="1">
      <c r="B42" s="1076" t="s">
        <v>169</v>
      </c>
      <c r="C42" s="1077"/>
      <c r="D42" s="1077"/>
      <c r="E42" s="1077"/>
      <c r="F42" s="1077"/>
      <c r="G42" s="1077"/>
      <c r="H42" s="1077"/>
      <c r="I42" s="1077"/>
      <c r="J42" s="1077"/>
      <c r="K42" s="1077"/>
      <c r="L42" s="1077"/>
      <c r="M42" s="1078"/>
      <c r="N42" s="363">
        <f>N6-N24</f>
        <v>0</v>
      </c>
      <c r="P42" s="1006"/>
      <c r="Q42" s="1007"/>
      <c r="R42" s="1007"/>
      <c r="S42" s="1007"/>
      <c r="T42" s="1007"/>
      <c r="U42" s="1007"/>
      <c r="V42" s="1008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06"/>
      <c r="Q43" s="1007"/>
      <c r="R43" s="1007"/>
      <c r="S43" s="1007"/>
      <c r="T43" s="1007"/>
      <c r="U43" s="1007"/>
      <c r="V43" s="1008"/>
      <c r="W43" s="462"/>
      <c r="X43" s="53"/>
    </row>
    <row r="44" spans="2:24" ht="15" customHeight="1" thickBot="1">
      <c r="B44" s="1069" t="s">
        <v>190</v>
      </c>
      <c r="C44" s="1070"/>
      <c r="D44" s="1070"/>
      <c r="E44" s="1070"/>
      <c r="F44" s="1070"/>
      <c r="G44" s="1070"/>
      <c r="H44" s="1070"/>
      <c r="I44" s="1070"/>
      <c r="J44" s="1070"/>
      <c r="K44" s="1070"/>
      <c r="L44" s="1070"/>
      <c r="M44" s="1071"/>
      <c r="N44" s="349">
        <f>SUM('Flujo de Caja'!E43:XFD43)</f>
        <v>0</v>
      </c>
      <c r="P44" s="1023" t="s">
        <v>212</v>
      </c>
      <c r="Q44" s="1024"/>
      <c r="R44" s="1024"/>
      <c r="S44" s="1024"/>
      <c r="T44" s="1024"/>
      <c r="U44" s="1024"/>
      <c r="V44" s="1025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20"/>
      <c r="Q45" s="1021"/>
      <c r="R45" s="1021"/>
      <c r="S45" s="1021"/>
      <c r="T45" s="1021"/>
      <c r="U45" s="1021"/>
      <c r="V45" s="1022"/>
      <c r="W45" s="535"/>
      <c r="X45" s="53"/>
    </row>
    <row r="46" spans="2:24" ht="15" customHeight="1" thickBot="1">
      <c r="B46" s="1069" t="s">
        <v>252</v>
      </c>
      <c r="C46" s="1070"/>
      <c r="D46" s="1070"/>
      <c r="E46" s="1070"/>
      <c r="F46" s="1070"/>
      <c r="G46" s="1070"/>
      <c r="H46" s="1070"/>
      <c r="I46" s="1071"/>
      <c r="J46" s="1079"/>
      <c r="K46" s="1080"/>
      <c r="L46" s="1080"/>
      <c r="M46" s="1081"/>
      <c r="N46" s="531"/>
      <c r="P46" s="1010" t="s">
        <v>206</v>
      </c>
      <c r="Q46" s="1011"/>
      <c r="R46" s="1011"/>
      <c r="S46" s="1011"/>
      <c r="T46" s="1011"/>
      <c r="U46" s="1011"/>
      <c r="V46" s="1012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02" t="s">
        <v>209</v>
      </c>
      <c r="Q47" s="1003"/>
      <c r="R47" s="1003"/>
      <c r="S47" s="1003"/>
      <c r="T47" s="1003"/>
      <c r="U47" s="1003"/>
      <c r="V47" s="1004"/>
      <c r="W47" s="209">
        <f>W48+W52+W56</f>
        <v>0</v>
      </c>
      <c r="X47"/>
    </row>
    <row r="48" spans="2:24" ht="15" customHeight="1" thickBot="1">
      <c r="B48" s="1117" t="s">
        <v>1369</v>
      </c>
      <c r="C48" s="1117"/>
      <c r="D48" s="1117"/>
      <c r="E48" s="1117"/>
      <c r="F48" s="1117"/>
      <c r="G48" s="1117"/>
      <c r="H48" s="1117"/>
      <c r="I48" s="1117"/>
      <c r="J48" s="1117"/>
      <c r="K48" s="1117"/>
      <c r="L48" s="1117"/>
      <c r="M48" s="1117"/>
      <c r="N48" s="408">
        <f>SUM(BG129:BG130)</f>
        <v>0</v>
      </c>
      <c r="O48" s="186"/>
      <c r="P48" s="981" t="s">
        <v>1314</v>
      </c>
      <c r="Q48" s="982"/>
      <c r="R48" s="982"/>
      <c r="S48" s="982"/>
      <c r="T48" s="982"/>
      <c r="U48" s="982"/>
      <c r="V48" s="983"/>
      <c r="W48" s="210">
        <f>SUM(W49:W51)</f>
        <v>0</v>
      </c>
      <c r="X48" s="52"/>
    </row>
    <row r="49" spans="2:24" ht="15" customHeight="1" thickBot="1">
      <c r="B49" s="1118" t="s">
        <v>301</v>
      </c>
      <c r="C49" s="1118"/>
      <c r="D49" s="1118"/>
      <c r="E49" s="1119" t="s">
        <v>313</v>
      </c>
      <c r="F49" s="1119"/>
      <c r="G49" s="1123" t="s">
        <v>1367</v>
      </c>
      <c r="H49" s="1124"/>
      <c r="I49" s="409" t="s">
        <v>1295</v>
      </c>
      <c r="J49" s="410" t="s">
        <v>1426</v>
      </c>
      <c r="K49" s="331"/>
      <c r="L49" s="331"/>
      <c r="M49" s="331"/>
      <c r="N49" s="411"/>
      <c r="P49" s="985"/>
      <c r="Q49" s="986"/>
      <c r="R49" s="986"/>
      <c r="S49" s="986"/>
      <c r="T49" s="986"/>
      <c r="U49" s="986"/>
      <c r="V49" s="987"/>
      <c r="W49" s="534"/>
      <c r="X49" s="53"/>
    </row>
    <row r="50" spans="2:24" ht="15" customHeight="1" thickBot="1">
      <c r="B50" s="1068"/>
      <c r="C50" s="1068"/>
      <c r="D50" s="1068"/>
      <c r="E50" s="1083"/>
      <c r="F50" s="1083"/>
      <c r="G50" s="1095"/>
      <c r="H50" s="1096"/>
      <c r="I50" s="412"/>
      <c r="J50" s="532"/>
      <c r="K50" s="331"/>
      <c r="L50" s="331"/>
      <c r="M50" s="331"/>
      <c r="N50" s="411"/>
      <c r="P50" s="985"/>
      <c r="Q50" s="986"/>
      <c r="R50" s="986"/>
      <c r="S50" s="986"/>
      <c r="T50" s="986"/>
      <c r="U50" s="986"/>
      <c r="V50" s="987"/>
      <c r="W50" s="534"/>
      <c r="X50" s="53"/>
    </row>
    <row r="51" spans="2:24" ht="15" customHeight="1" thickBot="1">
      <c r="B51" s="1068"/>
      <c r="C51" s="1068"/>
      <c r="D51" s="1068"/>
      <c r="E51" s="1083"/>
      <c r="F51" s="1083"/>
      <c r="G51" s="1095"/>
      <c r="H51" s="1096"/>
      <c r="I51" s="412"/>
      <c r="J51" s="532"/>
      <c r="K51" s="331"/>
      <c r="L51" s="331"/>
      <c r="M51" s="331"/>
      <c r="N51" s="411"/>
      <c r="P51" s="985"/>
      <c r="Q51" s="986"/>
      <c r="R51" s="986"/>
      <c r="S51" s="986"/>
      <c r="T51" s="986"/>
      <c r="U51" s="986"/>
      <c r="V51" s="987"/>
      <c r="W51" s="534"/>
      <c r="X51" s="53"/>
    </row>
    <row r="52" spans="2:24" ht="15" customHeight="1" thickBot="1">
      <c r="B52" s="1082" t="s">
        <v>170</v>
      </c>
      <c r="C52" s="1082"/>
      <c r="D52" s="1082"/>
      <c r="E52" s="1082"/>
      <c r="F52" s="1082"/>
      <c r="G52" s="1097">
        <f>SUM(G50:H51)</f>
        <v>0</v>
      </c>
      <c r="H52" s="1098"/>
      <c r="I52" s="331"/>
      <c r="J52" s="331"/>
      <c r="K52" s="413"/>
      <c r="L52" s="413"/>
      <c r="M52" s="413"/>
      <c r="N52" s="411"/>
      <c r="P52" s="981" t="s">
        <v>1315</v>
      </c>
      <c r="Q52" s="982"/>
      <c r="R52" s="982"/>
      <c r="S52" s="982"/>
      <c r="T52" s="982"/>
      <c r="U52" s="982"/>
      <c r="V52" s="983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5"/>
      <c r="Q53" s="986"/>
      <c r="R53" s="986"/>
      <c r="S53" s="986"/>
      <c r="T53" s="986"/>
      <c r="U53" s="986"/>
      <c r="V53" s="987"/>
      <c r="W53" s="534"/>
      <c r="X53" s="53"/>
    </row>
    <row r="54" spans="2:24" ht="15" customHeight="1" thickBot="1">
      <c r="B54" s="1076" t="s">
        <v>171</v>
      </c>
      <c r="C54" s="1077"/>
      <c r="D54" s="1077"/>
      <c r="E54" s="1077"/>
      <c r="F54" s="1077"/>
      <c r="G54" s="1077"/>
      <c r="H54" s="1077"/>
      <c r="I54" s="1077"/>
      <c r="J54" s="1077"/>
      <c r="K54" s="1077"/>
      <c r="L54" s="1077"/>
      <c r="M54" s="1078"/>
      <c r="N54" s="363">
        <f>N42-N46-N44-N48</f>
        <v>0</v>
      </c>
      <c r="P54" s="985"/>
      <c r="Q54" s="986"/>
      <c r="R54" s="986"/>
      <c r="S54" s="986"/>
      <c r="T54" s="986"/>
      <c r="U54" s="986"/>
      <c r="V54" s="987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100"/>
      <c r="Q55" s="1101"/>
      <c r="R55" s="1101"/>
      <c r="S55" s="1101"/>
      <c r="T55" s="1101"/>
      <c r="U55" s="1101"/>
      <c r="V55" s="1102"/>
      <c r="W55" s="534"/>
      <c r="X55" s="53"/>
    </row>
    <row r="56" spans="2:24" ht="15" customHeight="1" thickBot="1">
      <c r="B56" s="1076" t="s">
        <v>94</v>
      </c>
      <c r="C56" s="1077"/>
      <c r="D56" s="1077"/>
      <c r="E56" s="1077"/>
      <c r="F56" s="1077"/>
      <c r="G56" s="1077"/>
      <c r="H56" s="1077"/>
      <c r="I56" s="1077"/>
      <c r="J56" s="1077"/>
      <c r="K56" s="1077"/>
      <c r="L56" s="1077"/>
      <c r="M56" s="1078"/>
      <c r="N56" s="363">
        <f>SUM(J58:J61)*(Solicitud!CF191-1)</f>
        <v>0</v>
      </c>
      <c r="P56" s="981" t="s">
        <v>292</v>
      </c>
      <c r="Q56" s="982"/>
      <c r="R56" s="982"/>
      <c r="S56" s="982"/>
      <c r="T56" s="982"/>
      <c r="U56" s="982"/>
      <c r="V56" s="983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20" t="s">
        <v>245</v>
      </c>
      <c r="E57" s="1121"/>
      <c r="F57" s="1121"/>
      <c r="G57" s="1122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17"/>
      <c r="Q57" s="1018"/>
      <c r="R57" s="1018"/>
      <c r="S57" s="1018"/>
      <c r="T57" s="1018"/>
      <c r="U57" s="1018"/>
      <c r="V57" s="1019"/>
      <c r="W57" s="534"/>
      <c r="X57" s="53"/>
    </row>
    <row r="58" spans="2:24" ht="15" customHeight="1" thickBot="1">
      <c r="B58" s="427" t="s">
        <v>173</v>
      </c>
      <c r="C58" s="428"/>
      <c r="D58" s="1084"/>
      <c r="E58" s="1085"/>
      <c r="F58" s="1085"/>
      <c r="G58" s="1086"/>
      <c r="H58" s="429"/>
      <c r="I58" s="412"/>
      <c r="J58" s="430">
        <f>BU120</f>
        <v>0</v>
      </c>
      <c r="K58" s="425"/>
      <c r="L58" s="331"/>
      <c r="M58" s="331"/>
      <c r="N58" s="431"/>
      <c r="P58" s="1013"/>
      <c r="Q58" s="1014"/>
      <c r="R58" s="1014"/>
      <c r="S58" s="1014"/>
      <c r="T58" s="1014"/>
      <c r="U58" s="1014"/>
      <c r="V58" s="1015"/>
      <c r="W58" s="534"/>
      <c r="X58" s="53"/>
    </row>
    <row r="59" spans="2:24" ht="15" customHeight="1" thickBot="1">
      <c r="B59" s="427" t="s">
        <v>175</v>
      </c>
      <c r="C59" s="428"/>
      <c r="D59" s="1084"/>
      <c r="E59" s="1085"/>
      <c r="F59" s="1085"/>
      <c r="G59" s="1086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02" t="s">
        <v>211</v>
      </c>
      <c r="Q59" s="1003"/>
      <c r="R59" s="1003"/>
      <c r="S59" s="1003"/>
      <c r="T59" s="1003"/>
      <c r="U59" s="1003"/>
      <c r="V59" s="1004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4"/>
      <c r="E60" s="1085"/>
      <c r="F60" s="1085"/>
      <c r="G60" s="1086"/>
      <c r="H60" s="429"/>
      <c r="I60" s="412"/>
      <c r="J60" s="430">
        <f t="shared" si="2"/>
        <v>0</v>
      </c>
      <c r="K60" s="425"/>
      <c r="L60" s="331"/>
      <c r="M60" s="331"/>
      <c r="N60" s="431"/>
      <c r="P60" s="1002" t="s">
        <v>210</v>
      </c>
      <c r="Q60" s="1003"/>
      <c r="R60" s="1003"/>
      <c r="S60" s="1003"/>
      <c r="T60" s="1003"/>
      <c r="U60" s="1003"/>
      <c r="V60" s="1004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84"/>
      <c r="E61" s="1085"/>
      <c r="F61" s="1085"/>
      <c r="G61" s="1086"/>
      <c r="H61" s="429"/>
      <c r="I61" s="412"/>
      <c r="J61" s="430">
        <f t="shared" si="2"/>
        <v>0</v>
      </c>
      <c r="K61" s="425"/>
      <c r="L61" s="331"/>
      <c r="M61" s="331"/>
      <c r="N61" s="434"/>
      <c r="P61" s="1013"/>
      <c r="Q61" s="1014"/>
      <c r="R61" s="1014"/>
      <c r="S61" s="1014"/>
      <c r="T61" s="1014"/>
      <c r="U61" s="1014"/>
      <c r="V61" s="1015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89" t="s">
        <v>614</v>
      </c>
      <c r="I62" s="1090"/>
      <c r="J62" s="430">
        <f>SUM(J58:K61)</f>
        <v>0</v>
      </c>
      <c r="K62" s="425"/>
      <c r="L62" s="331"/>
      <c r="M62" s="331"/>
      <c r="N62" s="436"/>
      <c r="P62" s="1013"/>
      <c r="Q62" s="1014"/>
      <c r="R62" s="1014"/>
      <c r="S62" s="1014"/>
      <c r="T62" s="1014"/>
      <c r="U62" s="1014"/>
      <c r="V62" s="1015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3"/>
      <c r="Q63" s="1014"/>
      <c r="R63" s="1014"/>
      <c r="S63" s="1014"/>
      <c r="T63" s="1014"/>
      <c r="U63" s="1014"/>
      <c r="V63" s="1015"/>
      <c r="W63" s="534"/>
      <c r="X63" s="55"/>
    </row>
    <row r="64" spans="2:24" ht="15" customHeight="1" thickBot="1">
      <c r="B64" s="1076" t="s">
        <v>179</v>
      </c>
      <c r="C64" s="1077"/>
      <c r="D64" s="1077"/>
      <c r="E64" s="1077"/>
      <c r="F64" s="1077"/>
      <c r="G64" s="1077"/>
      <c r="H64" s="1077"/>
      <c r="I64" s="1077"/>
      <c r="J64" s="1077"/>
      <c r="K64" s="1077"/>
      <c r="L64" s="1077"/>
      <c r="M64" s="1078"/>
      <c r="N64" s="338">
        <f>I74*M5</f>
        <v>0</v>
      </c>
      <c r="P64" s="1010" t="s">
        <v>98</v>
      </c>
      <c r="Q64" s="1011"/>
      <c r="R64" s="1011"/>
      <c r="S64" s="1011"/>
      <c r="T64" s="1011"/>
      <c r="U64" s="1011"/>
      <c r="V64" s="1012"/>
      <c r="W64" s="208">
        <f>W6-W46</f>
        <v>0</v>
      </c>
      <c r="X64"/>
    </row>
    <row r="65" spans="2:26" ht="15" customHeight="1" thickBot="1">
      <c r="B65" s="1091" t="s">
        <v>116</v>
      </c>
      <c r="C65" s="1129"/>
      <c r="D65" s="438">
        <f>SUM(D66:D74)</f>
        <v>0</v>
      </c>
      <c r="E65" s="439"/>
      <c r="F65" s="439"/>
      <c r="G65" s="1093" t="s">
        <v>106</v>
      </c>
      <c r="H65" s="1094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91" t="s">
        <v>99</v>
      </c>
      <c r="C66" s="1092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26" t="s">
        <v>114</v>
      </c>
      <c r="Q66" s="1026"/>
      <c r="R66" s="1026"/>
      <c r="S66" s="1026"/>
      <c r="T66" s="1026"/>
      <c r="U66" s="1026"/>
      <c r="V66" s="1026"/>
      <c r="W66" s="1026"/>
    </row>
    <row r="67" spans="2:26" ht="15" customHeight="1" thickBot="1">
      <c r="B67" s="1091" t="s">
        <v>247</v>
      </c>
      <c r="C67" s="1092"/>
      <c r="D67" s="533"/>
      <c r="E67" s="439"/>
      <c r="F67" s="439"/>
      <c r="G67" s="1104" t="s">
        <v>107</v>
      </c>
      <c r="H67" s="1105"/>
      <c r="I67" s="1106"/>
      <c r="J67" s="441"/>
      <c r="K67" s="331"/>
      <c r="L67" s="331"/>
      <c r="M67" s="331"/>
      <c r="N67" s="411"/>
      <c r="P67" s="1103" t="s">
        <v>263</v>
      </c>
      <c r="Q67" s="1103"/>
      <c r="R67" s="1103"/>
      <c r="S67" s="1103"/>
      <c r="T67" s="1103"/>
      <c r="U67" s="1103"/>
      <c r="V67" s="1103"/>
      <c r="W67" s="215">
        <f>IFERROR(W7-W47,0)</f>
        <v>0</v>
      </c>
      <c r="X67" s="70"/>
    </row>
    <row r="68" spans="2:26" ht="15" customHeight="1" thickBot="1">
      <c r="B68" s="1091" t="s">
        <v>181</v>
      </c>
      <c r="C68" s="1092"/>
      <c r="D68" s="533"/>
      <c r="E68" s="439"/>
      <c r="F68" s="439"/>
      <c r="G68" s="1093" t="s">
        <v>108</v>
      </c>
      <c r="H68" s="1094"/>
      <c r="I68" s="444"/>
      <c r="J68" s="441"/>
      <c r="K68" s="331"/>
      <c r="L68" s="331"/>
      <c r="M68" s="331"/>
      <c r="N68" s="411"/>
      <c r="P68" s="984" t="s">
        <v>178</v>
      </c>
      <c r="Q68" s="984"/>
      <c r="R68" s="984"/>
      <c r="S68" s="984"/>
      <c r="T68" s="984"/>
      <c r="U68" s="984"/>
      <c r="V68" s="984"/>
      <c r="W68" s="984"/>
      <c r="X68" s="70"/>
    </row>
    <row r="69" spans="2:26" ht="15" customHeight="1" thickBot="1">
      <c r="B69" s="1091" t="s">
        <v>100</v>
      </c>
      <c r="C69" s="1092"/>
      <c r="D69" s="533"/>
      <c r="E69" s="439"/>
      <c r="F69" s="439"/>
      <c r="G69" s="1093" t="s">
        <v>109</v>
      </c>
      <c r="H69" s="1094"/>
      <c r="I69" s="444"/>
      <c r="J69" s="441"/>
      <c r="K69" s="441"/>
      <c r="L69" s="331"/>
      <c r="M69" s="331"/>
      <c r="N69" s="411"/>
      <c r="P69" s="1016" t="s">
        <v>262</v>
      </c>
      <c r="Q69" s="1016"/>
      <c r="R69" s="1016"/>
      <c r="S69" s="1016"/>
      <c r="T69" s="1016"/>
      <c r="U69" s="1016"/>
      <c r="V69" s="1016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91" t="s">
        <v>182</v>
      </c>
      <c r="C70" s="1092"/>
      <c r="D70" s="533"/>
      <c r="E70" s="439"/>
      <c r="F70" s="439"/>
      <c r="G70" s="1093" t="s">
        <v>52</v>
      </c>
      <c r="H70" s="1094"/>
      <c r="I70" s="445">
        <f>SUM(I68:I69)</f>
        <v>0</v>
      </c>
      <c r="J70" s="441"/>
      <c r="K70" s="331"/>
      <c r="L70" s="331"/>
      <c r="M70" s="331"/>
      <c r="N70" s="411"/>
      <c r="P70" s="984" t="s">
        <v>180</v>
      </c>
      <c r="Q70" s="984"/>
      <c r="R70" s="984"/>
      <c r="S70" s="984"/>
      <c r="T70" s="984"/>
      <c r="U70" s="984"/>
      <c r="V70" s="984"/>
      <c r="W70" s="984"/>
      <c r="X70" s="483"/>
    </row>
    <row r="71" spans="2:26" ht="15" customHeight="1" thickBot="1">
      <c r="B71" s="1091" t="s">
        <v>101</v>
      </c>
      <c r="C71" s="1092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09" t="s">
        <v>1438</v>
      </c>
      <c r="Q71" s="1009"/>
      <c r="R71" s="1009"/>
      <c r="S71" s="1009"/>
      <c r="T71" s="1009"/>
      <c r="U71" s="1009"/>
      <c r="V71" s="1009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91" t="s">
        <v>183</v>
      </c>
      <c r="C72" s="1092"/>
      <c r="D72" s="533"/>
      <c r="E72" s="439"/>
      <c r="F72" s="439"/>
      <c r="G72" s="1104" t="s">
        <v>110</v>
      </c>
      <c r="H72" s="1106"/>
      <c r="I72" s="447">
        <f>D65</f>
        <v>0</v>
      </c>
      <c r="J72" s="441"/>
      <c r="K72" s="331"/>
      <c r="L72" s="331"/>
      <c r="M72" s="331"/>
      <c r="N72" s="411"/>
      <c r="O72" s="190"/>
      <c r="P72" s="984" t="s">
        <v>174</v>
      </c>
      <c r="Q72" s="984"/>
      <c r="R72" s="984"/>
      <c r="S72" s="984"/>
      <c r="T72" s="984"/>
      <c r="U72" s="984"/>
      <c r="V72" s="984"/>
      <c r="W72" s="984"/>
      <c r="X72" s="70"/>
    </row>
    <row r="73" spans="2:26" ht="15" customHeight="1" thickBot="1">
      <c r="B73" s="1091" t="s">
        <v>184</v>
      </c>
      <c r="C73" s="1092"/>
      <c r="D73" s="533"/>
      <c r="E73" s="439"/>
      <c r="F73" s="439"/>
      <c r="G73" s="1093" t="s">
        <v>111</v>
      </c>
      <c r="H73" s="1094"/>
      <c r="I73" s="448">
        <f>SUM(BI112,D69:D74)</f>
        <v>0</v>
      </c>
      <c r="J73" s="441"/>
      <c r="K73" s="331"/>
      <c r="L73" s="331"/>
      <c r="M73" s="331"/>
      <c r="N73" s="332"/>
      <c r="O73" s="190"/>
      <c r="P73" s="1005" t="s">
        <v>259</v>
      </c>
      <c r="Q73" s="1005"/>
      <c r="R73" s="1005"/>
      <c r="S73" s="1005"/>
      <c r="T73" s="1005"/>
      <c r="U73" s="1005"/>
      <c r="V73" s="1005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91" t="s">
        <v>56</v>
      </c>
      <c r="C74" s="1092"/>
      <c r="D74" s="533"/>
      <c r="E74" s="439"/>
      <c r="F74" s="439"/>
      <c r="G74" s="1104" t="s">
        <v>112</v>
      </c>
      <c r="H74" s="1106"/>
      <c r="I74" s="447">
        <f>MAX(I73,I72)</f>
        <v>0</v>
      </c>
      <c r="J74" s="441"/>
      <c r="K74" s="331"/>
      <c r="L74" s="331"/>
      <c r="M74" s="331"/>
      <c r="N74" s="332"/>
      <c r="P74" s="998" t="s">
        <v>260</v>
      </c>
      <c r="Q74" s="999"/>
      <c r="R74" s="999"/>
      <c r="S74" s="999"/>
      <c r="T74" s="999"/>
      <c r="U74" s="999"/>
      <c r="V74" s="1000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4" t="s">
        <v>249</v>
      </c>
      <c r="Q75" s="984"/>
      <c r="R75" s="984"/>
      <c r="S75" s="984"/>
      <c r="T75" s="984"/>
      <c r="U75" s="984"/>
      <c r="V75" s="984"/>
      <c r="W75" s="1001"/>
      <c r="X75" s="483"/>
    </row>
    <row r="76" spans="2:26" ht="15" customHeight="1" thickBot="1">
      <c r="B76" s="1076" t="s">
        <v>115</v>
      </c>
      <c r="C76" s="1077"/>
      <c r="D76" s="1077"/>
      <c r="E76" s="1077"/>
      <c r="F76" s="1077"/>
      <c r="G76" s="1077"/>
      <c r="H76" s="1077"/>
      <c r="I76" s="1077"/>
      <c r="J76" s="1077"/>
      <c r="K76" s="1077"/>
      <c r="L76" s="1077"/>
      <c r="M76" s="1078"/>
      <c r="N76" s="338">
        <f>SUM(BI132:BI134)</f>
        <v>0</v>
      </c>
      <c r="P76" s="205" t="s">
        <v>309</v>
      </c>
      <c r="Q76" s="206"/>
      <c r="R76" s="988" t="str">
        <f>B10</f>
        <v>Alfalfa</v>
      </c>
      <c r="S76" s="988"/>
      <c r="T76" s="988"/>
      <c r="U76" s="988"/>
      <c r="V76" s="988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99" t="s">
        <v>301</v>
      </c>
      <c r="C77" s="1099"/>
      <c r="D77" s="1099"/>
      <c r="E77" s="1099" t="s">
        <v>248</v>
      </c>
      <c r="F77" s="1099"/>
      <c r="G77" s="1099" t="s">
        <v>222</v>
      </c>
      <c r="H77" s="1099"/>
      <c r="I77" s="1107" t="s">
        <v>1370</v>
      </c>
      <c r="J77" s="1108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88" t="str">
        <f t="shared" ref="R77:R78" si="3">B11</f>
        <v/>
      </c>
      <c r="S77" s="988"/>
      <c r="T77" s="988"/>
      <c r="U77" s="988"/>
      <c r="V77" s="988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68"/>
      <c r="C78" s="1068"/>
      <c r="D78" s="1068"/>
      <c r="E78" s="1068"/>
      <c r="F78" s="1068"/>
      <c r="G78" s="1068"/>
      <c r="H78" s="1068"/>
      <c r="I78" s="1072"/>
      <c r="J78" s="1073"/>
      <c r="K78" s="451"/>
      <c r="L78" s="532"/>
      <c r="M78" s="532"/>
      <c r="N78" s="411"/>
      <c r="P78" s="205" t="s">
        <v>1316</v>
      </c>
      <c r="Q78" s="206"/>
      <c r="R78" s="988" t="str">
        <f t="shared" si="3"/>
        <v/>
      </c>
      <c r="S78" s="988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68"/>
      <c r="C79" s="1068"/>
      <c r="D79" s="1068"/>
      <c r="E79" s="1068"/>
      <c r="F79" s="1068"/>
      <c r="G79" s="1068"/>
      <c r="H79" s="1068"/>
      <c r="I79" s="1072"/>
      <c r="J79" s="1073"/>
      <c r="K79" s="451"/>
      <c r="L79" s="532"/>
      <c r="M79" s="532"/>
      <c r="N79" s="411"/>
      <c r="P79" s="969" t="s">
        <v>250</v>
      </c>
      <c r="Q79" s="970"/>
      <c r="R79" s="970"/>
      <c r="S79" s="970"/>
      <c r="T79" s="970"/>
      <c r="U79" s="970"/>
      <c r="V79" s="970"/>
      <c r="W79" s="971"/>
      <c r="X79" s="235"/>
      <c r="Y79" s="235"/>
      <c r="Z79" s="235"/>
    </row>
    <row r="80" spans="2:26" ht="15" customHeight="1" thickBot="1">
      <c r="B80" s="1068"/>
      <c r="C80" s="1068"/>
      <c r="D80" s="1068"/>
      <c r="E80" s="1068"/>
      <c r="F80" s="1068"/>
      <c r="G80" s="1068"/>
      <c r="H80" s="1068"/>
      <c r="I80" s="1072"/>
      <c r="J80" s="1073"/>
      <c r="K80" s="451"/>
      <c r="L80" s="452"/>
      <c r="M80" s="532"/>
      <c r="N80" s="411"/>
      <c r="P80" s="998" t="s">
        <v>113</v>
      </c>
      <c r="Q80" s="999"/>
      <c r="R80" s="999"/>
      <c r="S80" s="999"/>
      <c r="T80" s="999"/>
      <c r="U80" s="999"/>
      <c r="V80" s="999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87" t="s">
        <v>1380</v>
      </c>
      <c r="H81" s="1088"/>
      <c r="I81" s="1074">
        <f>SUM(I78:J80)</f>
        <v>0</v>
      </c>
      <c r="J81" s="1075"/>
      <c r="K81" s="413"/>
      <c r="L81" s="413"/>
      <c r="M81" s="413"/>
      <c r="N81" s="411"/>
      <c r="P81" s="998" t="s">
        <v>119</v>
      </c>
      <c r="Q81" s="999"/>
      <c r="R81" s="999"/>
      <c r="S81" s="999"/>
      <c r="T81" s="999"/>
      <c r="U81" s="999"/>
      <c r="V81" s="1000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69" t="s">
        <v>276</v>
      </c>
      <c r="Q83" s="970"/>
      <c r="R83" s="970"/>
      <c r="S83" s="970"/>
      <c r="T83" s="970"/>
      <c r="U83" s="970"/>
      <c r="V83" s="970"/>
      <c r="W83" s="971"/>
    </row>
    <row r="84" spans="2:31" ht="15" customHeight="1" thickBot="1">
      <c r="B84" s="1076" t="s">
        <v>191</v>
      </c>
      <c r="C84" s="1077"/>
      <c r="D84" s="1077"/>
      <c r="E84" s="1077"/>
      <c r="F84" s="1077"/>
      <c r="G84" s="1077"/>
      <c r="H84" s="1077"/>
      <c r="I84" s="1077"/>
      <c r="J84" s="1077"/>
      <c r="K84" s="1077"/>
      <c r="L84" s="1077"/>
      <c r="M84" s="1078"/>
      <c r="N84" s="363">
        <f>+N54+N56-N64-N76</f>
        <v>0</v>
      </c>
      <c r="P84" s="989"/>
      <c r="Q84" s="990"/>
      <c r="R84" s="990"/>
      <c r="S84" s="990"/>
      <c r="T84" s="990"/>
      <c r="U84" s="990"/>
      <c r="V84" s="990"/>
      <c r="W84" s="991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92"/>
      <c r="Q85" s="993"/>
      <c r="R85" s="993"/>
      <c r="S85" s="993"/>
      <c r="T85" s="993"/>
      <c r="U85" s="993"/>
      <c r="V85" s="993"/>
      <c r="W85" s="994"/>
      <c r="AB85" s="77"/>
      <c r="AC85" s="77"/>
      <c r="AD85" s="78"/>
      <c r="AE85" s="77"/>
    </row>
    <row r="86" spans="2:31" ht="15" customHeight="1" thickBot="1">
      <c r="B86" s="956" t="s">
        <v>102</v>
      </c>
      <c r="C86" s="957"/>
      <c r="D86" s="957"/>
      <c r="E86" s="957"/>
      <c r="F86" s="957"/>
      <c r="G86" s="957"/>
      <c r="H86" s="957"/>
      <c r="I86" s="957"/>
      <c r="J86" s="957"/>
      <c r="K86" s="957"/>
      <c r="L86" s="957"/>
      <c r="M86" s="958"/>
      <c r="N86" s="332"/>
      <c r="P86" s="992"/>
      <c r="Q86" s="993"/>
      <c r="R86" s="993"/>
      <c r="S86" s="993"/>
      <c r="T86" s="993"/>
      <c r="U86" s="993"/>
      <c r="V86" s="993"/>
      <c r="W86" s="994"/>
      <c r="AA86" s="75"/>
      <c r="AB86" s="76"/>
      <c r="AC86" s="76"/>
      <c r="AD86" s="79"/>
      <c r="AE86" s="80"/>
    </row>
    <row r="87" spans="2:31" ht="15" customHeight="1" thickBot="1">
      <c r="B87" s="1125"/>
      <c r="C87" s="1125"/>
      <c r="D87" s="1125"/>
      <c r="E87" s="1125"/>
      <c r="F87" s="1125"/>
      <c r="G87" s="1125"/>
      <c r="H87" s="1125"/>
      <c r="I87" s="1125"/>
      <c r="J87" s="1125"/>
      <c r="K87" s="1125"/>
      <c r="L87" s="1125"/>
      <c r="M87" s="1125"/>
      <c r="N87" s="332"/>
      <c r="P87" s="992"/>
      <c r="Q87" s="993"/>
      <c r="R87" s="993"/>
      <c r="S87" s="993"/>
      <c r="T87" s="993"/>
      <c r="U87" s="993"/>
      <c r="V87" s="993"/>
      <c r="W87" s="994"/>
      <c r="AA87" s="76"/>
      <c r="AB87" s="80"/>
      <c r="AC87" s="80"/>
      <c r="AD87" s="81"/>
      <c r="AE87" s="76"/>
    </row>
    <row r="88" spans="2:31" ht="15" customHeight="1" thickBot="1">
      <c r="B88" s="1125"/>
      <c r="C88" s="1125"/>
      <c r="D88" s="1125"/>
      <c r="E88" s="1125"/>
      <c r="F88" s="1125"/>
      <c r="G88" s="1125"/>
      <c r="H88" s="1125"/>
      <c r="I88" s="1125"/>
      <c r="J88" s="1125"/>
      <c r="K88" s="1125"/>
      <c r="L88" s="1125"/>
      <c r="M88" s="1125"/>
      <c r="N88" s="332"/>
      <c r="P88" s="992"/>
      <c r="Q88" s="993"/>
      <c r="R88" s="993"/>
      <c r="S88" s="993"/>
      <c r="T88" s="993"/>
      <c r="U88" s="993"/>
      <c r="V88" s="993"/>
      <c r="W88" s="994"/>
      <c r="AA88" s="76"/>
    </row>
    <row r="89" spans="2:31" ht="15" customHeight="1" thickBot="1">
      <c r="B89" s="1125"/>
      <c r="C89" s="1125"/>
      <c r="D89" s="1125"/>
      <c r="E89" s="1125"/>
      <c r="F89" s="1125"/>
      <c r="G89" s="1125"/>
      <c r="H89" s="1125"/>
      <c r="I89" s="1125"/>
      <c r="J89" s="1125"/>
      <c r="K89" s="1125"/>
      <c r="L89" s="1125"/>
      <c r="M89" s="1125"/>
      <c r="N89" s="332"/>
      <c r="P89" s="992"/>
      <c r="Q89" s="993"/>
      <c r="R89" s="993"/>
      <c r="S89" s="993"/>
      <c r="T89" s="993"/>
      <c r="U89" s="993"/>
      <c r="V89" s="993"/>
      <c r="W89" s="994"/>
      <c r="AA89" s="76"/>
    </row>
    <row r="90" spans="2:31" ht="15" customHeight="1" thickBot="1">
      <c r="B90" s="1125"/>
      <c r="C90" s="1125"/>
      <c r="D90" s="1125"/>
      <c r="E90" s="1125"/>
      <c r="F90" s="1125"/>
      <c r="G90" s="1125"/>
      <c r="H90" s="1125"/>
      <c r="I90" s="1125"/>
      <c r="J90" s="1125"/>
      <c r="K90" s="1125"/>
      <c r="L90" s="1125"/>
      <c r="M90" s="1125"/>
      <c r="N90" s="332"/>
      <c r="P90" s="995"/>
      <c r="Q90" s="996"/>
      <c r="R90" s="996"/>
      <c r="S90" s="996"/>
      <c r="T90" s="996"/>
      <c r="U90" s="996"/>
      <c r="V90" s="996"/>
      <c r="W90" s="997"/>
    </row>
    <row r="91" spans="2:31" ht="15" customHeight="1" thickBot="1">
      <c r="B91" s="1125"/>
      <c r="C91" s="1125"/>
      <c r="D91" s="1125"/>
      <c r="E91" s="1125"/>
      <c r="F91" s="1125"/>
      <c r="G91" s="1125"/>
      <c r="H91" s="1125"/>
      <c r="I91" s="1125"/>
      <c r="J91" s="1125"/>
      <c r="K91" s="1125"/>
      <c r="L91" s="1125"/>
      <c r="M91" s="1125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5"/>
      <c r="C92" s="1125"/>
      <c r="D92" s="1125"/>
      <c r="E92" s="1125"/>
      <c r="F92" s="1125"/>
      <c r="G92" s="1125"/>
      <c r="H92" s="1125"/>
      <c r="I92" s="1125"/>
      <c r="J92" s="1125"/>
      <c r="K92" s="1125"/>
      <c r="L92" s="1125"/>
      <c r="M92" s="1125"/>
      <c r="N92" s="332"/>
      <c r="P92" s="969" t="s">
        <v>303</v>
      </c>
      <c r="Q92" s="970"/>
      <c r="R92" s="970"/>
      <c r="S92" s="970"/>
      <c r="T92" s="970"/>
      <c r="U92" s="970"/>
      <c r="V92" s="970"/>
      <c r="W92" s="971"/>
    </row>
    <row r="93" spans="2:31" ht="15" customHeight="1" thickBot="1">
      <c r="B93" s="1125"/>
      <c r="C93" s="1125"/>
      <c r="D93" s="1125"/>
      <c r="E93" s="1125"/>
      <c r="F93" s="1125"/>
      <c r="G93" s="1125"/>
      <c r="H93" s="1125"/>
      <c r="I93" s="1125"/>
      <c r="J93" s="1125"/>
      <c r="K93" s="1125"/>
      <c r="L93" s="1125"/>
      <c r="M93" s="1125"/>
      <c r="N93" s="332"/>
      <c r="P93" s="972"/>
      <c r="Q93" s="973"/>
      <c r="R93" s="973"/>
      <c r="S93" s="973"/>
      <c r="T93" s="973"/>
      <c r="U93" s="973"/>
      <c r="V93" s="973"/>
      <c r="W93" s="974"/>
    </row>
    <row r="94" spans="2:31" ht="15" customHeight="1" thickBot="1">
      <c r="B94" s="965" t="s">
        <v>1371</v>
      </c>
      <c r="C94" s="965"/>
      <c r="D94" s="959"/>
      <c r="E94" s="960"/>
      <c r="F94" s="960"/>
      <c r="G94" s="960"/>
      <c r="H94" s="960"/>
      <c r="I94" s="960"/>
      <c r="J94" s="960"/>
      <c r="K94" s="960"/>
      <c r="L94" s="960"/>
      <c r="M94" s="961"/>
      <c r="N94" s="332"/>
      <c r="P94" s="975"/>
      <c r="Q94" s="976"/>
      <c r="R94" s="976"/>
      <c r="S94" s="976"/>
      <c r="T94" s="976"/>
      <c r="U94" s="976"/>
      <c r="V94" s="976"/>
      <c r="W94" s="977"/>
    </row>
    <row r="95" spans="2:31" ht="15" customHeight="1" thickBot="1">
      <c r="B95" s="1128" t="s">
        <v>42</v>
      </c>
      <c r="C95" s="1128" t="s">
        <v>1436</v>
      </c>
      <c r="D95" s="1128" t="s">
        <v>221</v>
      </c>
      <c r="E95" s="1128" t="s">
        <v>1348</v>
      </c>
      <c r="F95" s="1128" t="s">
        <v>44</v>
      </c>
      <c r="G95" s="1128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975"/>
      <c r="Q95" s="976"/>
      <c r="R95" s="976"/>
      <c r="S95" s="976"/>
      <c r="T95" s="976"/>
      <c r="U95" s="976"/>
      <c r="V95" s="976"/>
      <c r="W95" s="977"/>
    </row>
    <row r="96" spans="2:31" ht="15" customHeight="1" thickBot="1">
      <c r="B96" s="1128"/>
      <c r="C96" s="1128"/>
      <c r="D96" s="1128"/>
      <c r="E96" s="1128"/>
      <c r="F96" s="1128"/>
      <c r="G96" s="1128"/>
      <c r="H96" s="805" t="s">
        <v>1414</v>
      </c>
      <c r="I96" s="810" t="str">
        <f>IFERROR('Flujo de Caja'!E111,"")</f>
        <v/>
      </c>
      <c r="J96" s="810" t="str">
        <f>IFERROR('Flujo de Caja'!E112,"")</f>
        <v/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978"/>
      <c r="Q96" s="979"/>
      <c r="R96" s="979"/>
      <c r="S96" s="979"/>
      <c r="T96" s="979"/>
      <c r="U96" s="979"/>
      <c r="V96" s="979"/>
      <c r="W96" s="980"/>
    </row>
    <row r="97" spans="2:61" ht="15.75" thickBot="1">
      <c r="B97" s="806"/>
      <c r="C97" s="806">
        <f>'Flujo de Caja'!P34</f>
        <v>0</v>
      </c>
      <c r="D97" s="806"/>
      <c r="E97" s="807"/>
      <c r="F97" s="807"/>
      <c r="G97" s="806"/>
      <c r="H97" s="805" t="s">
        <v>1415</v>
      </c>
      <c r="I97" s="812" t="str">
        <f>IFERROR('Flujo de Caja'!D111,"")</f>
        <v/>
      </c>
      <c r="J97" s="812" t="str">
        <f>IFERROR('Flujo de Caja'!D112,"")</f>
        <v/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5"/>
      <c r="Q99" s="1116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5"/>
      <c r="Q103" s="1116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898" t="s">
        <v>152</v>
      </c>
      <c r="D105" s="898"/>
      <c r="E105" s="898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-1368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41671</v>
      </c>
      <c r="BC130" s="235">
        <f>IFERROR(HLOOKUP(E51,$BC$105:$BI$106,2,FALSE),-1)</f>
        <v>-1</v>
      </c>
      <c r="BD130" s="142">
        <f>(YEAR(J51)-YEAR($BB$130))*12+MONTH(J51)-MONTH($BB$130)+1</f>
        <v>-1368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42031</v>
      </c>
      <c r="BE135" s="235">
        <f t="shared" ref="BE135" si="21">YEAR(BD135)*12-YEAR($BB$130)*12+MONTH(BD135)-MONTH($BB$130)+1</f>
        <v>12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42031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42031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42031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12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-1368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-1368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-1368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-1368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-1368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-1368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-1368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201" t="s">
        <v>200</v>
      </c>
      <c r="C2" s="1150"/>
      <c r="D2" s="1150"/>
      <c r="E2" s="1150"/>
      <c r="F2" s="1150"/>
      <c r="G2" s="1150"/>
      <c r="H2" s="1150"/>
      <c r="I2" s="1150"/>
    </row>
    <row r="3" spans="2:9" ht="15.75" thickBot="1"/>
    <row r="4" spans="2:9" ht="15.75" thickBot="1">
      <c r="B4" s="1196" t="s">
        <v>103</v>
      </c>
      <c r="C4" s="1197"/>
      <c r="F4" s="1195" t="s">
        <v>293</v>
      </c>
      <c r="G4" s="1195"/>
      <c r="H4" s="1195"/>
      <c r="I4" s="1195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92" t="s">
        <v>294</v>
      </c>
      <c r="G6" s="1193"/>
      <c r="H6" s="1194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92" t="s">
        <v>295</v>
      </c>
      <c r="G7" s="1193"/>
      <c r="H7" s="1194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98" t="s">
        <v>169</v>
      </c>
      <c r="G8" s="1199"/>
      <c r="H8" s="1200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92" t="s">
        <v>298</v>
      </c>
      <c r="G9" s="1193"/>
      <c r="H9" s="1194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92" t="s">
        <v>299</v>
      </c>
      <c r="G10" s="1193"/>
      <c r="H10" s="1194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92" t="s">
        <v>314</v>
      </c>
      <c r="G11" s="1193"/>
      <c r="H11" s="1194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98" t="s">
        <v>171</v>
      </c>
      <c r="G12" s="1199"/>
      <c r="H12" s="1200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92" t="s">
        <v>94</v>
      </c>
      <c r="G13" s="1193"/>
      <c r="H13" s="1194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92" t="s">
        <v>1355</v>
      </c>
      <c r="G14" s="1193"/>
      <c r="H14" s="1194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98" t="s">
        <v>296</v>
      </c>
      <c r="G15" s="1199"/>
      <c r="H15" s="1200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69" t="s">
        <v>102</v>
      </c>
      <c r="G17" s="1170"/>
      <c r="H17" s="1170"/>
      <c r="I17" s="1171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3">
        <f>'Evaluación Cuantitativa'!B87</f>
        <v>0</v>
      </c>
      <c r="G18" s="1181"/>
      <c r="H18" s="1181"/>
      <c r="I18" s="1184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5"/>
      <c r="G19" s="1182"/>
      <c r="H19" s="1182"/>
      <c r="I19" s="1186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5"/>
      <c r="G20" s="1182"/>
      <c r="H20" s="1182"/>
      <c r="I20" s="1186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5"/>
      <c r="G21" s="1182"/>
      <c r="H21" s="1182"/>
      <c r="I21" s="1186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5"/>
      <c r="G22" s="1182"/>
      <c r="H22" s="1182"/>
      <c r="I22" s="1186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5"/>
      <c r="G23" s="1182"/>
      <c r="H23" s="1182"/>
      <c r="I23" s="1186"/>
    </row>
    <row r="24" spans="2:9" ht="15" customHeight="1">
      <c r="B24" s="102"/>
      <c r="C24" s="103"/>
      <c r="D24" s="83"/>
      <c r="E24" s="83"/>
      <c r="F24" s="1185"/>
      <c r="G24" s="1182"/>
      <c r="H24" s="1182"/>
      <c r="I24" s="1186"/>
    </row>
    <row r="25" spans="2:9" ht="15.75" customHeight="1">
      <c r="B25" s="102"/>
      <c r="C25" s="103"/>
      <c r="D25" s="83"/>
      <c r="E25" s="83"/>
      <c r="F25" s="1185"/>
      <c r="G25" s="1182"/>
      <c r="H25" s="1182"/>
      <c r="I25" s="1186"/>
    </row>
    <row r="26" spans="2:9" ht="15.75" thickBot="1">
      <c r="B26" s="102"/>
      <c r="C26" s="103"/>
      <c r="F26" s="1187"/>
      <c r="G26" s="1188"/>
      <c r="H26" s="1188"/>
      <c r="I26" s="1189"/>
    </row>
    <row r="27" spans="2:9" ht="24.75" customHeight="1" thickBot="1">
      <c r="B27" s="89"/>
      <c r="C27" s="90"/>
      <c r="F27" s="1190" t="str">
        <f>'Evaluación Cuantitativa'!B94</f>
        <v>Propuesta de Monto y Desembolso</v>
      </c>
      <c r="G27" s="1190"/>
      <c r="H27" s="1191">
        <f>'Evaluación Cuantitativa'!B97</f>
        <v>0</v>
      </c>
      <c r="I27" s="1191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 t="str">
        <f>'Evaluación Cuantitativa'!I97</f>
        <v/>
      </c>
      <c r="G29" s="583" t="str">
        <f>'Evaluación Cuantitativa'!J97</f>
        <v/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69" t="s">
        <v>297</v>
      </c>
      <c r="G31" s="1170"/>
      <c r="H31" s="1170"/>
      <c r="I31" s="1171"/>
    </row>
    <row r="32" spans="2:9" ht="15" customHeight="1" thickBot="1">
      <c r="B32" s="504" t="s">
        <v>180</v>
      </c>
      <c r="C32" s="505"/>
      <c r="F32" s="1181" t="str">
        <f>'Evaluación Cuantitativa'!P83</f>
        <v>COMENTARIO DE INDICADORES</v>
      </c>
      <c r="G32" s="1181"/>
      <c r="H32" s="1181"/>
      <c r="I32" s="1181"/>
    </row>
    <row r="33" spans="1:9" ht="15" customHeight="1" thickBot="1">
      <c r="B33" s="91" t="s">
        <v>253</v>
      </c>
      <c r="C33" s="95">
        <f>'Evaluación Cuantitativa'!W71</f>
        <v>0</v>
      </c>
      <c r="F33" s="1182"/>
      <c r="G33" s="1182"/>
      <c r="H33" s="1182"/>
      <c r="I33" s="1182"/>
    </row>
    <row r="34" spans="1:9" ht="15" customHeight="1" thickBot="1">
      <c r="B34" s="504" t="s">
        <v>174</v>
      </c>
      <c r="C34" s="505"/>
      <c r="F34" s="1182"/>
      <c r="G34" s="1182"/>
      <c r="H34" s="1182"/>
      <c r="I34" s="1182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2"/>
      <c r="G35" s="1182"/>
      <c r="H35" s="1182"/>
      <c r="I35" s="1182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2"/>
      <c r="G36" s="1182"/>
      <c r="H36" s="1182"/>
      <c r="I36" s="1182"/>
    </row>
    <row r="37" spans="1:9" ht="15" customHeight="1" thickBot="1">
      <c r="B37" s="510" t="s">
        <v>249</v>
      </c>
      <c r="C37" s="509"/>
      <c r="F37" s="1182"/>
      <c r="G37" s="1182"/>
      <c r="H37" s="1182"/>
      <c r="I37" s="1182"/>
    </row>
    <row r="38" spans="1:9" ht="15" customHeight="1" thickBot="1">
      <c r="B38" s="91" t="s">
        <v>261</v>
      </c>
      <c r="C38" s="97">
        <f>'Evaluación Cuantitativa'!W76</f>
        <v>0</v>
      </c>
      <c r="F38" s="1182"/>
      <c r="G38" s="1182"/>
      <c r="H38" s="1182"/>
      <c r="I38" s="1182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69" t="s">
        <v>303</v>
      </c>
      <c r="G40" s="1170"/>
      <c r="H40" s="1170"/>
      <c r="I40" s="1171"/>
    </row>
    <row r="41" spans="1:9" ht="15" customHeight="1" thickBot="1">
      <c r="B41" s="1167" t="s">
        <v>250</v>
      </c>
      <c r="C41" s="1168"/>
      <c r="D41" s="83"/>
      <c r="E41" s="83"/>
      <c r="F41" s="1172" t="str">
        <f>'Evaluación Cuantitativa'!P92</f>
        <v>EXCEPCIONES</v>
      </c>
      <c r="G41" s="1173"/>
      <c r="H41" s="1173"/>
      <c r="I41" s="1174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5"/>
      <c r="G42" s="1176"/>
      <c r="H42" s="1176"/>
      <c r="I42" s="1177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5"/>
      <c r="G43" s="1176"/>
      <c r="H43" s="1176"/>
      <c r="I43" s="1177"/>
    </row>
    <row r="44" spans="1:9" ht="15.75" thickBot="1">
      <c r="D44" s="83"/>
      <c r="E44" s="83"/>
      <c r="F44" s="1178"/>
      <c r="G44" s="1179"/>
      <c r="H44" s="1179"/>
      <c r="I44" s="1180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tr">
        <f>IF(Solicitud!D27="Crianza","Total Cabezas","Total Has.")</f>
        <v>Total Has.</v>
      </c>
      <c r="M1" s="1205" t="s">
        <v>327</v>
      </c>
    </row>
    <row r="2" spans="1:16" ht="15.75" thickBot="1">
      <c r="B2" s="518" t="s">
        <v>58</v>
      </c>
      <c r="C2" s="1220">
        <f>Solicitud!D12</f>
        <v>0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519" t="s">
        <v>1425</v>
      </c>
      <c r="C3" s="1222" t="str">
        <f>Solicitud!D28</f>
        <v>Alfalfa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519" t="str">
        <f>IF(Solicitud!D27="Crianza","Raza","Variedad")</f>
        <v>Variedad</v>
      </c>
      <c r="C4" s="1215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519" t="str">
        <f>IF(Solicitud!D27="Crianza","Fecha de Inicio de Inverna","Fecha de Siembra")</f>
        <v>Fecha de Siembra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03" t="str">
        <f>IF(Solicitud!D27="Crianza","Precio / Kilogramo","Precio / Unidad")</f>
        <v>Precio / Unidad</v>
      </c>
      <c r="G6" s="1203"/>
      <c r="H6" s="1203"/>
      <c r="I6" s="40"/>
      <c r="K6" s="1218"/>
      <c r="M6" s="1206"/>
    </row>
    <row r="7" spans="1:16" ht="15.75" thickBot="1">
      <c r="B7" s="519" t="str">
        <f>IF(Solicitud!D27="Crianza","Ingreso por Cabeza","Ingreso por Cosecha y Ha.")</f>
        <v>Ingreso por Cosecha y Ha.</v>
      </c>
      <c r="C7" s="1223">
        <f>I6*C6</f>
        <v>0</v>
      </c>
      <c r="D7" s="1224"/>
      <c r="E7" s="1225"/>
      <c r="F7" s="1202" t="s">
        <v>65</v>
      </c>
      <c r="G7" s="1203"/>
      <c r="H7" s="1204"/>
      <c r="I7" s="278">
        <f>I62</f>
        <v>0</v>
      </c>
      <c r="K7" s="1218"/>
      <c r="M7" s="1206"/>
    </row>
    <row r="8" spans="1:16" ht="15.75" thickBot="1">
      <c r="B8" s="519" t="s">
        <v>66</v>
      </c>
      <c r="C8" s="1223">
        <f>C7-I7</f>
        <v>0</v>
      </c>
      <c r="D8" s="1224"/>
      <c r="E8" s="1225"/>
      <c r="F8" s="1202" t="s">
        <v>32</v>
      </c>
      <c r="G8" s="1203"/>
      <c r="H8" s="1204"/>
      <c r="I8" s="279" t="str">
        <f>IF(Solicitud!G28="","",Solicitud!G28)</f>
        <v/>
      </c>
      <c r="K8" s="1219"/>
      <c r="M8" s="1207"/>
    </row>
    <row r="9" spans="1:16" ht="15.7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Solicitud!E28</f>
        <v>2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815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0</v>
      </c>
      <c r="P19" s="243">
        <f>(YEAR(O19)-YEAR($O$9))*12 + MONTH(O19)-MONTH($O$9)+1</f>
        <v>-1368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customHeight="1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0</v>
      </c>
      <c r="P37" s="243">
        <f t="shared" si="2"/>
        <v>-1368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0</v>
      </c>
      <c r="P38" s="243">
        <f t="shared" si="2"/>
        <v>-1368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36"/>
      <c r="H42" s="123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0</v>
      </c>
      <c r="P44" s="243">
        <f t="shared" ref="P44:P61" si="8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0</v>
      </c>
      <c r="P46" s="243">
        <f t="shared" si="8"/>
        <v>-1368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0</v>
      </c>
      <c r="P47" s="243">
        <f t="shared" si="8"/>
        <v>-1368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0</v>
      </c>
      <c r="P48" s="243">
        <f t="shared" si="8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0</v>
      </c>
      <c r="P49" s="243">
        <f t="shared" si="8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0</v>
      </c>
      <c r="P50" s="243">
        <f t="shared" si="8"/>
        <v>-1368</v>
      </c>
    </row>
    <row r="51" spans="2:16" ht="15.75" thickBot="1">
      <c r="B51" s="163" t="s">
        <v>891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0</v>
      </c>
      <c r="P51" s="243">
        <f t="shared" si="8"/>
        <v>-1368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0</v>
      </c>
      <c r="P52" s="243">
        <f t="shared" si="8"/>
        <v>-1368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0</v>
      </c>
      <c r="P53" s="243">
        <f t="shared" si="8"/>
        <v>-1368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0</v>
      </c>
      <c r="P54" s="243">
        <f t="shared" si="8"/>
        <v>-1368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0</v>
      </c>
      <c r="P55" s="243">
        <f t="shared" si="8"/>
        <v>-1368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0</v>
      </c>
      <c r="P56" s="243">
        <f t="shared" si="8"/>
        <v>-1368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0</v>
      </c>
      <c r="P57" s="243">
        <f t="shared" si="8"/>
        <v>-1368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0</v>
      </c>
      <c r="P58" s="243">
        <f t="shared" si="8"/>
        <v>-1368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0</v>
      </c>
      <c r="P59" s="243">
        <f t="shared" si="8"/>
        <v>-1368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3">IF(C61&gt;=$M$9,DATE(YEAR(C61),MONTH(C61),1),0)</f>
        <v>0</v>
      </c>
      <c r="P61" s="243">
        <f t="shared" si="8"/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42031</v>
      </c>
    </row>
    <row r="100" spans="1:17">
      <c r="Q100" s="243" t="s">
        <v>1386</v>
      </c>
    </row>
    <row r="101" spans="1:17">
      <c r="Q101" s="280">
        <f>Solicitud!I5</f>
        <v>41671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">
        <v>316</v>
      </c>
      <c r="M1" s="1205" t="s">
        <v>327</v>
      </c>
    </row>
    <row r="2" spans="1:16" ht="15.75" thickBot="1">
      <c r="B2" s="249" t="s">
        <v>58</v>
      </c>
      <c r="C2" s="1220">
        <f>Solicitud!D12</f>
        <v>0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237" t="s">
        <v>59</v>
      </c>
      <c r="C3" s="1222">
        <f>Solicitud!D30</f>
        <v>0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237" t="s">
        <v>60</v>
      </c>
      <c r="C4" s="1216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237" t="s">
        <v>62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8"/>
      <c r="M6" s="1206"/>
    </row>
    <row r="7" spans="1:16" ht="15.75" thickBot="1">
      <c r="B7" s="237" t="s">
        <v>64</v>
      </c>
      <c r="C7" s="1223">
        <f>I6*C6</f>
        <v>0</v>
      </c>
      <c r="D7" s="1224"/>
      <c r="E7" s="1225"/>
      <c r="F7" s="242" t="s">
        <v>65</v>
      </c>
      <c r="G7" s="242"/>
      <c r="H7" s="247"/>
      <c r="I7" s="278">
        <f>I62</f>
        <v>0</v>
      </c>
      <c r="K7" s="1218"/>
      <c r="M7" s="1206"/>
    </row>
    <row r="8" spans="1:16" ht="15.75" thickBot="1">
      <c r="B8" s="237" t="s">
        <v>66</v>
      </c>
      <c r="C8" s="1223">
        <f>C7-I7</f>
        <v>0</v>
      </c>
      <c r="D8" s="1224"/>
      <c r="E8" s="1225"/>
      <c r="F8" s="238" t="s">
        <v>32</v>
      </c>
      <c r="G8" s="239"/>
      <c r="H8" s="248"/>
      <c r="I8" s="279">
        <f>Solicitud!G30</f>
        <v>0</v>
      </c>
      <c r="K8" s="1219"/>
      <c r="M8" s="1207"/>
    </row>
    <row r="9" spans="1:16" ht="15.7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Solicitud!E30</f>
        <v>0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customHeight="1" thickBot="1">
      <c r="A17" s="284"/>
      <c r="B17" s="163" t="s">
        <v>816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0</v>
      </c>
      <c r="P38" s="243">
        <f t="shared" si="2"/>
        <v>-1368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46"/>
      <c r="H42" s="124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0</v>
      </c>
      <c r="P44" s="243">
        <f t="shared" ref="P44:P59" si="9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0</v>
      </c>
      <c r="P45" s="243">
        <f t="shared" si="9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0</v>
      </c>
      <c r="P46" s="243">
        <f t="shared" si="9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0</v>
      </c>
      <c r="P47" s="243">
        <f t="shared" si="9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0</v>
      </c>
      <c r="P48" s="243">
        <f t="shared" si="9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0</v>
      </c>
      <c r="P49" s="243">
        <f t="shared" si="9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0</v>
      </c>
      <c r="P50" s="243">
        <f t="shared" si="9"/>
        <v>-1368</v>
      </c>
    </row>
    <row r="51" spans="2:16" ht="15.75" thickBot="1">
      <c r="B51" s="163" t="s">
        <v>892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0</v>
      </c>
      <c r="P51" s="243">
        <f t="shared" si="9"/>
        <v>-1368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0</v>
      </c>
      <c r="P52" s="243">
        <f t="shared" si="9"/>
        <v>-1368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0</v>
      </c>
      <c r="P53" s="243">
        <f t="shared" si="9"/>
        <v>-1368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0</v>
      </c>
      <c r="P54" s="243">
        <f t="shared" si="9"/>
        <v>-1368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0</v>
      </c>
      <c r="P55" s="243">
        <f t="shared" si="9"/>
        <v>-1368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0</v>
      </c>
      <c r="P56" s="243">
        <f t="shared" si="9"/>
        <v>-1368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0</v>
      </c>
      <c r="P57" s="243">
        <f t="shared" si="9"/>
        <v>-1368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0</v>
      </c>
      <c r="P58" s="243">
        <f t="shared" si="9"/>
        <v>-1368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0</v>
      </c>
      <c r="P59" s="243">
        <f t="shared" si="9"/>
        <v>-1368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6">IF(C61&gt;=$M$9,DATE(YEAR(C61),MONTH(C61),1),0)</f>
        <v>0</v>
      </c>
      <c r="P61" s="243">
        <f t="shared" ref="P61" si="17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">
        <v>316</v>
      </c>
      <c r="M1" s="1205" t="s">
        <v>327</v>
      </c>
    </row>
    <row r="2" spans="1:16" ht="15.75" thickBot="1">
      <c r="B2" s="249" t="s">
        <v>58</v>
      </c>
      <c r="C2" s="1220" t="s">
        <v>165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237" t="s">
        <v>59</v>
      </c>
      <c r="C3" s="1222">
        <f>Solicitud!D32</f>
        <v>0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237" t="s">
        <v>60</v>
      </c>
      <c r="C4" s="1216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237" t="s">
        <v>62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8"/>
      <c r="M6" s="1206"/>
    </row>
    <row r="7" spans="1:16" ht="15.75" thickBot="1">
      <c r="B7" s="237" t="s">
        <v>216</v>
      </c>
      <c r="C7" s="1223">
        <f>I6*C6</f>
        <v>0</v>
      </c>
      <c r="D7" s="1224"/>
      <c r="E7" s="1225"/>
      <c r="F7" s="242" t="s">
        <v>65</v>
      </c>
      <c r="G7" s="242"/>
      <c r="H7" s="247"/>
      <c r="I7" s="278">
        <f>I62</f>
        <v>0</v>
      </c>
      <c r="K7" s="1218"/>
      <c r="M7" s="1206"/>
    </row>
    <row r="8" spans="1:16" ht="15.75" thickBot="1">
      <c r="B8" s="237" t="s">
        <v>66</v>
      </c>
      <c r="C8" s="1223">
        <f>C7-I7</f>
        <v>0</v>
      </c>
      <c r="D8" s="1224"/>
      <c r="E8" s="1225"/>
      <c r="F8" s="238" t="s">
        <v>32</v>
      </c>
      <c r="G8" s="239"/>
      <c r="H8" s="248"/>
      <c r="I8" s="279" t="s">
        <v>217</v>
      </c>
      <c r="K8" s="1219"/>
      <c r="M8" s="1207"/>
    </row>
    <row r="9" spans="1:16" ht="14.4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Solicitud!E32</f>
        <v>0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816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0</v>
      </c>
      <c r="P38" s="243">
        <f t="shared" si="2"/>
        <v>-1368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0</v>
      </c>
      <c r="P39" s="243">
        <f t="shared" si="2"/>
        <v>-1368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0</v>
      </c>
      <c r="P40" s="243">
        <f t="shared" si="2"/>
        <v>-1368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36"/>
      <c r="H42" s="1237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0</v>
      </c>
      <c r="P44" s="243">
        <f t="shared" ref="P44:P59" si="8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0</v>
      </c>
      <c r="P46" s="243">
        <f t="shared" si="8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0</v>
      </c>
      <c r="P47" s="243">
        <f t="shared" si="8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0</v>
      </c>
      <c r="P48" s="243">
        <f t="shared" si="8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0</v>
      </c>
      <c r="P49" s="243">
        <f t="shared" si="8"/>
        <v>-1368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0</v>
      </c>
      <c r="P50" s="243">
        <f t="shared" si="8"/>
        <v>-1368</v>
      </c>
    </row>
    <row r="51" spans="2:16" ht="15.75" thickBot="1">
      <c r="B51" s="163" t="s">
        <v>892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0</v>
      </c>
      <c r="P51" s="243">
        <f t="shared" si="8"/>
        <v>-1368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0</v>
      </c>
      <c r="P52" s="243">
        <f t="shared" si="8"/>
        <v>-1368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0</v>
      </c>
      <c r="P53" s="243">
        <f t="shared" si="8"/>
        <v>-1368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2">IF(C61&gt;=$M$9,DATE(YEAR(C61),MONTH(C61),1),0)</f>
        <v>0</v>
      </c>
      <c r="P61" s="243">
        <f t="shared" ref="P61" si="13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90" t="s">
        <v>1106</v>
      </c>
      <c r="B2" s="1290"/>
      <c r="C2" s="1290"/>
      <c r="D2" s="1290"/>
      <c r="E2" s="1290"/>
      <c r="F2" s="1290"/>
      <c r="G2" s="1290"/>
      <c r="H2" s="1290"/>
      <c r="I2" s="1290"/>
      <c r="J2" s="1290"/>
      <c r="K2" s="1290"/>
      <c r="L2" s="1290"/>
      <c r="M2" s="1290"/>
      <c r="N2" s="1290"/>
      <c r="O2" s="1290"/>
      <c r="P2" s="1290"/>
      <c r="Q2" s="1290"/>
      <c r="R2" s="1290"/>
      <c r="S2" s="1290"/>
      <c r="T2" s="1290"/>
      <c r="U2" s="1291"/>
      <c r="V2" s="584"/>
      <c r="W2" s="1251" t="s">
        <v>1444</v>
      </c>
      <c r="X2" s="1250" t="s">
        <v>1445</v>
      </c>
      <c r="Y2" s="1251" t="s">
        <v>1446</v>
      </c>
      <c r="Z2" s="1252" t="s">
        <v>1447</v>
      </c>
      <c r="AA2" s="150"/>
      <c r="AB2" s="150"/>
      <c r="AC2" s="150"/>
    </row>
    <row r="3" spans="1:38" ht="19.5" thickBot="1">
      <c r="A3" s="1286" t="s">
        <v>1108</v>
      </c>
      <c r="B3" s="585"/>
      <c r="C3" s="1286" t="s">
        <v>1109</v>
      </c>
      <c r="D3" s="586"/>
      <c r="E3" s="586"/>
      <c r="F3" s="1282" t="s">
        <v>1110</v>
      </c>
      <c r="G3" s="1286" t="s">
        <v>213</v>
      </c>
      <c r="H3" s="1253" t="s">
        <v>1111</v>
      </c>
      <c r="I3" s="1254"/>
      <c r="J3" s="1254"/>
      <c r="K3" s="1254"/>
      <c r="L3" s="1255"/>
      <c r="M3" s="1255"/>
      <c r="N3" s="1255"/>
      <c r="O3" s="1255"/>
      <c r="P3" s="1254"/>
      <c r="Q3" s="1254"/>
      <c r="R3" s="1254"/>
      <c r="S3" s="1254"/>
      <c r="T3" s="1254"/>
      <c r="U3" s="1254"/>
      <c r="V3" s="587"/>
      <c r="W3" s="1251"/>
      <c r="X3" s="1250"/>
      <c r="Y3" s="1251"/>
      <c r="Z3" s="1252"/>
    </row>
    <row r="4" spans="1:38" ht="16.149999999999999" customHeight="1" thickBot="1">
      <c r="A4" s="1286"/>
      <c r="B4" s="585"/>
      <c r="C4" s="1286"/>
      <c r="D4" s="588"/>
      <c r="E4" s="588"/>
      <c r="F4" s="1283"/>
      <c r="G4" s="1286"/>
      <c r="H4" s="1287" t="s">
        <v>1112</v>
      </c>
      <c r="I4" s="1279" t="s">
        <v>1448</v>
      </c>
      <c r="J4" s="1282" t="s">
        <v>1449</v>
      </c>
      <c r="K4" s="1256" t="s">
        <v>1450</v>
      </c>
      <c r="L4" s="1257"/>
      <c r="M4" s="1262" t="s">
        <v>1451</v>
      </c>
      <c r="N4" s="1263"/>
      <c r="O4" s="1264"/>
      <c r="P4" s="1271" t="s">
        <v>1113</v>
      </c>
      <c r="Q4" s="1272"/>
      <c r="R4" s="1272"/>
      <c r="S4" s="1272"/>
      <c r="T4" s="1272"/>
      <c r="U4" s="1273"/>
      <c r="V4" s="587"/>
      <c r="W4" s="1251"/>
      <c r="X4" s="1250"/>
      <c r="Y4" s="1251"/>
      <c r="Z4" s="1252"/>
    </row>
    <row r="5" spans="1:38" ht="15" customHeight="1" thickBot="1">
      <c r="A5" s="1286"/>
      <c r="B5" s="585"/>
      <c r="C5" s="1286"/>
      <c r="D5" s="588"/>
      <c r="E5" s="588"/>
      <c r="F5" s="1283"/>
      <c r="G5" s="1286"/>
      <c r="H5" s="1288"/>
      <c r="I5" s="1280"/>
      <c r="J5" s="1283"/>
      <c r="K5" s="1258"/>
      <c r="L5" s="1259"/>
      <c r="M5" s="1265"/>
      <c r="N5" s="1266"/>
      <c r="O5" s="1267"/>
      <c r="P5" s="1285" t="s">
        <v>1452</v>
      </c>
      <c r="Q5" s="1274" t="s">
        <v>1453</v>
      </c>
      <c r="R5" s="1272" t="s">
        <v>1454</v>
      </c>
      <c r="S5" s="1272"/>
      <c r="T5" s="1272"/>
      <c r="U5" s="1273"/>
      <c r="V5" s="1275" t="s">
        <v>1455</v>
      </c>
      <c r="W5" s="1251"/>
      <c r="X5" s="1250"/>
      <c r="Y5" s="1251"/>
      <c r="Z5" s="1252"/>
    </row>
    <row r="6" spans="1:38" ht="15.75" customHeight="1" thickBot="1">
      <c r="A6" s="1286"/>
      <c r="B6" s="585"/>
      <c r="C6" s="1286"/>
      <c r="D6" s="588"/>
      <c r="E6" s="588"/>
      <c r="F6" s="1283"/>
      <c r="G6" s="1286"/>
      <c r="H6" s="1288"/>
      <c r="I6" s="1280"/>
      <c r="J6" s="1283"/>
      <c r="K6" s="1260"/>
      <c r="L6" s="1261"/>
      <c r="M6" s="1268"/>
      <c r="N6" s="1269"/>
      <c r="O6" s="1270"/>
      <c r="P6" s="1285"/>
      <c r="Q6" s="1274"/>
      <c r="R6" s="1276" t="s">
        <v>1456</v>
      </c>
      <c r="S6" s="1276"/>
      <c r="T6" s="1277" t="s">
        <v>1457</v>
      </c>
      <c r="U6" s="1278"/>
      <c r="V6" s="1275"/>
      <c r="W6" s="1251"/>
      <c r="X6" s="1250"/>
      <c r="Y6" s="1251"/>
      <c r="Z6" s="1252"/>
    </row>
    <row r="7" spans="1:38" s="178" customFormat="1" ht="14.45" customHeight="1" thickBot="1">
      <c r="A7" s="1286"/>
      <c r="B7" s="585"/>
      <c r="C7" s="1286"/>
      <c r="D7" s="589"/>
      <c r="E7" s="589"/>
      <c r="F7" s="1284"/>
      <c r="G7" s="1286"/>
      <c r="H7" s="1289"/>
      <c r="I7" s="1281"/>
      <c r="J7" s="1284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85"/>
      <c r="Q7" s="1274"/>
      <c r="R7" s="594" t="s">
        <v>1114</v>
      </c>
      <c r="S7" s="595"/>
      <c r="T7" s="596" t="s">
        <v>1114</v>
      </c>
      <c r="U7" s="595" t="s">
        <v>1459</v>
      </c>
      <c r="V7" s="1275"/>
      <c r="W7" s="1251"/>
      <c r="X7" s="1250"/>
      <c r="Y7" s="1251"/>
      <c r="Z7" s="1252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48"/>
      <c r="Q52" s="1249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abSelected="1" topLeftCell="B13" zoomScale="74" zoomScaleNormal="74" workbookViewId="0">
      <selection activeCell="E45" sqref="E45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4" t="s">
        <v>104</v>
      </c>
      <c r="C2" s="1294"/>
      <c r="D2" s="1294"/>
      <c r="E2" s="1294"/>
      <c r="F2" s="1294"/>
      <c r="G2" s="1294"/>
      <c r="H2" s="1294"/>
      <c r="I2" s="1294"/>
      <c r="J2" s="1294"/>
      <c r="K2" s="1294"/>
      <c r="L2" s="1294"/>
      <c r="M2" s="1294"/>
      <c r="N2" s="1294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3" t="s">
        <v>88</v>
      </c>
      <c r="C3" s="1304"/>
      <c r="D3" s="1305" t="str">
        <f>IF(Solicitud!D12="","",Solicitud!D12)</f>
        <v/>
      </c>
      <c r="E3" s="1306"/>
      <c r="F3" s="1306"/>
      <c r="G3" s="1306"/>
      <c r="H3" s="1306"/>
      <c r="I3" s="1306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0" t="s">
        <v>90</v>
      </c>
      <c r="C4" s="1300"/>
      <c r="D4" s="1295">
        <v>50000</v>
      </c>
      <c r="E4" s="1296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1" t="s">
        <v>105</v>
      </c>
      <c r="C5" s="1302"/>
      <c r="D5" s="1298">
        <f>Solicitud!I5</f>
        <v>41671</v>
      </c>
      <c r="E5" s="1299"/>
      <c r="F5" s="1300" t="s">
        <v>300</v>
      </c>
      <c r="G5" s="1300"/>
      <c r="H5" s="1297">
        <f>Solicitud!F42</f>
        <v>42031</v>
      </c>
      <c r="I5" s="1298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2"/>
      <c r="G6" s="1293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969" t="s">
        <v>84</v>
      </c>
      <c r="C7" s="970"/>
      <c r="D7" s="488">
        <v>41671</v>
      </c>
      <c r="E7" s="488">
        <v>41699</v>
      </c>
      <c r="F7" s="488">
        <v>41730</v>
      </c>
      <c r="G7" s="488">
        <v>41760</v>
      </c>
      <c r="H7" s="488">
        <v>41791</v>
      </c>
      <c r="I7" s="488">
        <v>41821</v>
      </c>
      <c r="J7" s="488">
        <v>41852</v>
      </c>
      <c r="K7" s="488">
        <v>41883</v>
      </c>
      <c r="L7" s="488">
        <v>41913</v>
      </c>
      <c r="M7" s="488">
        <v>41944</v>
      </c>
      <c r="N7" s="488">
        <v>41974</v>
      </c>
      <c r="O7" s="488">
        <v>42005</v>
      </c>
      <c r="P7" s="576" t="s">
        <v>52</v>
      </c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492">
        <v>0</v>
      </c>
      <c r="E8" s="492">
        <v>0</v>
      </c>
      <c r="F8" s="492">
        <v>0</v>
      </c>
      <c r="G8" s="492">
        <v>0</v>
      </c>
      <c r="H8" s="492">
        <v>0</v>
      </c>
      <c r="I8" s="492">
        <v>0</v>
      </c>
      <c r="J8" s="492">
        <v>0</v>
      </c>
      <c r="K8" s="492">
        <v>0</v>
      </c>
      <c r="L8" s="492">
        <v>0</v>
      </c>
      <c r="M8" s="492">
        <v>0</v>
      </c>
      <c r="N8" s="492">
        <v>0</v>
      </c>
      <c r="O8" s="575">
        <v>0</v>
      </c>
      <c r="P8" s="492">
        <f t="shared" ref="P8:P31" si="0">SUM(D8:O8)</f>
        <v>0</v>
      </c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hidden="1" thickBot="1">
      <c r="A9" s="256"/>
      <c r="B9" s="237" t="str">
        <f>CONCATENATE("Venta de ",'Evaluación Cuantitativa'!B11)</f>
        <v xml:space="preserve">Venta de </v>
      </c>
      <c r="C9" s="260"/>
      <c r="D9" s="492">
        <v>0</v>
      </c>
      <c r="E9" s="492">
        <v>0</v>
      </c>
      <c r="F9" s="492">
        <v>0</v>
      </c>
      <c r="G9" s="492">
        <v>0</v>
      </c>
      <c r="H9" s="492">
        <v>0</v>
      </c>
      <c r="I9" s="492">
        <v>0</v>
      </c>
      <c r="J9" s="492">
        <v>0</v>
      </c>
      <c r="K9" s="492">
        <v>0</v>
      </c>
      <c r="L9" s="492">
        <v>0</v>
      </c>
      <c r="M9" s="492">
        <v>0</v>
      </c>
      <c r="N9" s="492">
        <v>0</v>
      </c>
      <c r="O9" s="575">
        <v>0</v>
      </c>
      <c r="P9" s="492">
        <f t="shared" si="0"/>
        <v>0</v>
      </c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hidden="1" thickBot="1">
      <c r="A10" s="256"/>
      <c r="B10" s="237" t="str">
        <f>CONCATENATE("Venta de ",'Evaluación Cuantitativa'!B12)</f>
        <v xml:space="preserve">Venta de </v>
      </c>
      <c r="C10" s="260"/>
      <c r="D10" s="492">
        <v>0</v>
      </c>
      <c r="E10" s="492">
        <v>0</v>
      </c>
      <c r="F10" s="492">
        <v>0</v>
      </c>
      <c r="G10" s="492">
        <v>0</v>
      </c>
      <c r="H10" s="492">
        <v>0</v>
      </c>
      <c r="I10" s="492">
        <v>0</v>
      </c>
      <c r="J10" s="492">
        <v>0</v>
      </c>
      <c r="K10" s="492">
        <v>0</v>
      </c>
      <c r="L10" s="492">
        <v>0</v>
      </c>
      <c r="M10" s="492">
        <v>0</v>
      </c>
      <c r="N10" s="492">
        <v>0</v>
      </c>
      <c r="O10" s="575">
        <v>0</v>
      </c>
      <c r="P10" s="492">
        <f t="shared" si="0"/>
        <v>0</v>
      </c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492">
        <v>0</v>
      </c>
      <c r="E11" s="492">
        <v>0</v>
      </c>
      <c r="F11" s="492">
        <v>0</v>
      </c>
      <c r="G11" s="492">
        <v>0</v>
      </c>
      <c r="H11" s="492">
        <v>0</v>
      </c>
      <c r="I11" s="492">
        <v>0</v>
      </c>
      <c r="J11" s="492">
        <v>0</v>
      </c>
      <c r="K11" s="492">
        <v>0</v>
      </c>
      <c r="L11" s="492">
        <v>0</v>
      </c>
      <c r="M11" s="492">
        <v>0</v>
      </c>
      <c r="N11" s="492">
        <v>0</v>
      </c>
      <c r="O11" s="575">
        <v>0</v>
      </c>
      <c r="P11" s="492">
        <f t="shared" si="0"/>
        <v>0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492">
        <v>0</v>
      </c>
      <c r="E12" s="492">
        <v>0</v>
      </c>
      <c r="F12" s="492">
        <v>0</v>
      </c>
      <c r="G12" s="492">
        <v>0</v>
      </c>
      <c r="H12" s="492">
        <v>0</v>
      </c>
      <c r="I12" s="492">
        <v>0</v>
      </c>
      <c r="J12" s="492">
        <v>0</v>
      </c>
      <c r="K12" s="492">
        <v>0</v>
      </c>
      <c r="L12" s="492">
        <v>0</v>
      </c>
      <c r="M12" s="492">
        <v>0</v>
      </c>
      <c r="N12" s="492">
        <v>0</v>
      </c>
      <c r="O12" s="575">
        <v>0</v>
      </c>
      <c r="P12" s="492">
        <f t="shared" si="0"/>
        <v>0</v>
      </c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492">
        <v>0</v>
      </c>
      <c r="E13" s="492">
        <v>0</v>
      </c>
      <c r="F13" s="492">
        <v>0</v>
      </c>
      <c r="G13" s="492">
        <v>0</v>
      </c>
      <c r="H13" s="492">
        <v>0</v>
      </c>
      <c r="I13" s="492">
        <v>0</v>
      </c>
      <c r="J13" s="492">
        <v>0</v>
      </c>
      <c r="K13" s="492">
        <v>0</v>
      </c>
      <c r="L13" s="492">
        <v>0</v>
      </c>
      <c r="M13" s="492">
        <v>0</v>
      </c>
      <c r="N13" s="492">
        <v>0</v>
      </c>
      <c r="O13" s="575">
        <v>0</v>
      </c>
      <c r="P13" s="492">
        <f t="shared" si="0"/>
        <v>0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493">
        <v>0</v>
      </c>
      <c r="E14" s="493">
        <v>0</v>
      </c>
      <c r="F14" s="493">
        <v>0</v>
      </c>
      <c r="G14" s="493">
        <v>0</v>
      </c>
      <c r="H14" s="493">
        <v>0</v>
      </c>
      <c r="I14" s="493">
        <v>0</v>
      </c>
      <c r="J14" s="493">
        <v>0</v>
      </c>
      <c r="K14" s="493">
        <v>0</v>
      </c>
      <c r="L14" s="493">
        <v>0</v>
      </c>
      <c r="M14" s="493">
        <v>0</v>
      </c>
      <c r="N14" s="493">
        <v>0</v>
      </c>
      <c r="O14" s="574">
        <v>0</v>
      </c>
      <c r="P14" s="493">
        <f t="shared" si="0"/>
        <v>0</v>
      </c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495">
        <f t="shared" ref="D15:O15" si="1">SUM(D8:D14)</f>
        <v>0</v>
      </c>
      <c r="E15" s="495">
        <f t="shared" si="1"/>
        <v>0</v>
      </c>
      <c r="F15" s="495">
        <f t="shared" si="1"/>
        <v>0</v>
      </c>
      <c r="G15" s="495">
        <f t="shared" si="1"/>
        <v>0</v>
      </c>
      <c r="H15" s="495">
        <f t="shared" si="1"/>
        <v>0</v>
      </c>
      <c r="I15" s="495">
        <f t="shared" si="1"/>
        <v>0</v>
      </c>
      <c r="J15" s="495">
        <f t="shared" si="1"/>
        <v>0</v>
      </c>
      <c r="K15" s="495">
        <f t="shared" si="1"/>
        <v>0</v>
      </c>
      <c r="L15" s="495">
        <f t="shared" si="1"/>
        <v>0</v>
      </c>
      <c r="M15" s="495">
        <f t="shared" si="1"/>
        <v>0</v>
      </c>
      <c r="N15" s="495">
        <f t="shared" si="1"/>
        <v>0</v>
      </c>
      <c r="O15" s="572">
        <f t="shared" si="1"/>
        <v>0</v>
      </c>
      <c r="P15" s="495">
        <f t="shared" si="0"/>
        <v>0</v>
      </c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492">
        <v>0</v>
      </c>
      <c r="E16" s="492">
        <v>0</v>
      </c>
      <c r="F16" s="492">
        <v>0</v>
      </c>
      <c r="G16" s="492">
        <v>0</v>
      </c>
      <c r="H16" s="492">
        <v>0</v>
      </c>
      <c r="I16" s="492">
        <v>0</v>
      </c>
      <c r="J16" s="492">
        <v>0</v>
      </c>
      <c r="K16" s="492">
        <v>0</v>
      </c>
      <c r="L16" s="492">
        <v>0</v>
      </c>
      <c r="M16" s="492">
        <v>0</v>
      </c>
      <c r="N16" s="492">
        <v>0</v>
      </c>
      <c r="O16" s="575">
        <v>0</v>
      </c>
      <c r="P16" s="492">
        <f t="shared" si="0"/>
        <v>0</v>
      </c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492">
        <v>0</v>
      </c>
      <c r="E17" s="492">
        <v>0</v>
      </c>
      <c r="F17" s="492">
        <v>0</v>
      </c>
      <c r="G17" s="492">
        <v>0</v>
      </c>
      <c r="H17" s="492">
        <v>0</v>
      </c>
      <c r="I17" s="492">
        <v>0</v>
      </c>
      <c r="J17" s="492">
        <v>0</v>
      </c>
      <c r="K17" s="492">
        <v>0</v>
      </c>
      <c r="L17" s="492">
        <v>0</v>
      </c>
      <c r="M17" s="492">
        <v>0</v>
      </c>
      <c r="N17" s="492">
        <v>0</v>
      </c>
      <c r="O17" s="575">
        <v>0</v>
      </c>
      <c r="P17" s="492">
        <f t="shared" si="0"/>
        <v>0</v>
      </c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492">
        <v>0</v>
      </c>
      <c r="E18" s="492">
        <v>0</v>
      </c>
      <c r="F18" s="492">
        <v>0</v>
      </c>
      <c r="G18" s="492">
        <v>0</v>
      </c>
      <c r="H18" s="492">
        <v>0</v>
      </c>
      <c r="I18" s="492">
        <v>0</v>
      </c>
      <c r="J18" s="492">
        <v>0</v>
      </c>
      <c r="K18" s="492">
        <v>0</v>
      </c>
      <c r="L18" s="492">
        <v>0</v>
      </c>
      <c r="M18" s="492">
        <v>0</v>
      </c>
      <c r="N18" s="492">
        <v>0</v>
      </c>
      <c r="O18" s="575">
        <v>0</v>
      </c>
      <c r="P18" s="492">
        <f t="shared" si="0"/>
        <v>0</v>
      </c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492">
        <v>0</v>
      </c>
      <c r="E19" s="492">
        <v>0</v>
      </c>
      <c r="F19" s="492">
        <v>0</v>
      </c>
      <c r="G19" s="492">
        <v>0</v>
      </c>
      <c r="H19" s="492">
        <v>0</v>
      </c>
      <c r="I19" s="492">
        <v>0</v>
      </c>
      <c r="J19" s="492">
        <v>0</v>
      </c>
      <c r="K19" s="492">
        <v>0</v>
      </c>
      <c r="L19" s="492">
        <v>0</v>
      </c>
      <c r="M19" s="492">
        <v>0</v>
      </c>
      <c r="N19" s="492">
        <v>0</v>
      </c>
      <c r="O19" s="575">
        <v>0</v>
      </c>
      <c r="P19" s="492">
        <f t="shared" si="0"/>
        <v>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492">
        <v>0</v>
      </c>
      <c r="E20" s="492">
        <v>0</v>
      </c>
      <c r="F20" s="492">
        <v>0</v>
      </c>
      <c r="G20" s="492">
        <v>0</v>
      </c>
      <c r="H20" s="492">
        <v>0</v>
      </c>
      <c r="I20" s="492">
        <v>0</v>
      </c>
      <c r="J20" s="492">
        <v>0</v>
      </c>
      <c r="K20" s="492">
        <v>0</v>
      </c>
      <c r="L20" s="492">
        <v>0</v>
      </c>
      <c r="M20" s="492">
        <v>0</v>
      </c>
      <c r="N20" s="492">
        <v>0</v>
      </c>
      <c r="O20" s="575">
        <v>0</v>
      </c>
      <c r="P20" s="492">
        <f t="shared" si="0"/>
        <v>0</v>
      </c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492">
        <v>0</v>
      </c>
      <c r="E21" s="492">
        <v>0</v>
      </c>
      <c r="F21" s="492">
        <v>0</v>
      </c>
      <c r="G21" s="492">
        <v>0</v>
      </c>
      <c r="H21" s="492">
        <v>0</v>
      </c>
      <c r="I21" s="492">
        <v>0</v>
      </c>
      <c r="J21" s="492">
        <v>0</v>
      </c>
      <c r="K21" s="492">
        <v>0</v>
      </c>
      <c r="L21" s="492">
        <v>0</v>
      </c>
      <c r="M21" s="492">
        <v>0</v>
      </c>
      <c r="N21" s="492">
        <v>0</v>
      </c>
      <c r="O21" s="575">
        <v>0</v>
      </c>
      <c r="P21" s="492">
        <f t="shared" si="0"/>
        <v>0</v>
      </c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492">
        <v>0</v>
      </c>
      <c r="E22" s="492">
        <v>0</v>
      </c>
      <c r="F22" s="492">
        <v>0</v>
      </c>
      <c r="G22" s="492">
        <v>0</v>
      </c>
      <c r="H22" s="492">
        <v>0</v>
      </c>
      <c r="I22" s="492">
        <v>0</v>
      </c>
      <c r="J22" s="492">
        <v>0</v>
      </c>
      <c r="K22" s="492">
        <v>0</v>
      </c>
      <c r="L22" s="492">
        <v>0</v>
      </c>
      <c r="M22" s="492">
        <v>0</v>
      </c>
      <c r="N22" s="492">
        <v>0</v>
      </c>
      <c r="O22" s="575">
        <v>0</v>
      </c>
      <c r="P22" s="492">
        <f t="shared" si="0"/>
        <v>0</v>
      </c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493">
        <v>0</v>
      </c>
      <c r="E23" s="493">
        <v>0</v>
      </c>
      <c r="F23" s="493">
        <v>0</v>
      </c>
      <c r="G23" s="493">
        <v>0</v>
      </c>
      <c r="H23" s="493">
        <v>0</v>
      </c>
      <c r="I23" s="493">
        <v>0</v>
      </c>
      <c r="J23" s="493">
        <v>0</v>
      </c>
      <c r="K23" s="493">
        <v>0</v>
      </c>
      <c r="L23" s="493">
        <v>0</v>
      </c>
      <c r="M23" s="493">
        <v>0</v>
      </c>
      <c r="N23" s="493">
        <v>0</v>
      </c>
      <c r="O23" s="574">
        <v>0</v>
      </c>
      <c r="P23" s="493">
        <f t="shared" si="0"/>
        <v>0</v>
      </c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494">
        <f t="shared" ref="D24:O24" si="2">SUM(D16:D23)</f>
        <v>0</v>
      </c>
      <c r="E24" s="494">
        <f t="shared" si="2"/>
        <v>0</v>
      </c>
      <c r="F24" s="494">
        <f t="shared" si="2"/>
        <v>0</v>
      </c>
      <c r="G24" s="494">
        <f t="shared" si="2"/>
        <v>0</v>
      </c>
      <c r="H24" s="494">
        <f t="shared" si="2"/>
        <v>0</v>
      </c>
      <c r="I24" s="494">
        <f t="shared" si="2"/>
        <v>0</v>
      </c>
      <c r="J24" s="494">
        <f t="shared" si="2"/>
        <v>0</v>
      </c>
      <c r="K24" s="494">
        <f t="shared" si="2"/>
        <v>0</v>
      </c>
      <c r="L24" s="494">
        <f t="shared" si="2"/>
        <v>0</v>
      </c>
      <c r="M24" s="494">
        <f t="shared" si="2"/>
        <v>0</v>
      </c>
      <c r="N24" s="494">
        <f t="shared" si="2"/>
        <v>0</v>
      </c>
      <c r="O24" s="573">
        <f t="shared" si="2"/>
        <v>0</v>
      </c>
      <c r="P24" s="494">
        <f t="shared" si="0"/>
        <v>0</v>
      </c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495">
        <f t="shared" ref="D25:O25" si="3">D15-D24</f>
        <v>0</v>
      </c>
      <c r="E25" s="495">
        <f t="shared" si="3"/>
        <v>0</v>
      </c>
      <c r="F25" s="495">
        <f t="shared" si="3"/>
        <v>0</v>
      </c>
      <c r="G25" s="495">
        <f t="shared" si="3"/>
        <v>0</v>
      </c>
      <c r="H25" s="495">
        <f t="shared" si="3"/>
        <v>0</v>
      </c>
      <c r="I25" s="495">
        <f t="shared" si="3"/>
        <v>0</v>
      </c>
      <c r="J25" s="495">
        <f t="shared" si="3"/>
        <v>0</v>
      </c>
      <c r="K25" s="495">
        <f t="shared" si="3"/>
        <v>0</v>
      </c>
      <c r="L25" s="495">
        <f t="shared" si="3"/>
        <v>0</v>
      </c>
      <c r="M25" s="495">
        <f t="shared" si="3"/>
        <v>0</v>
      </c>
      <c r="N25" s="495">
        <f t="shared" si="3"/>
        <v>0</v>
      </c>
      <c r="O25" s="572">
        <f t="shared" si="3"/>
        <v>0</v>
      </c>
      <c r="P25" s="495">
        <f t="shared" si="0"/>
        <v>0</v>
      </c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815">
        <v>0</v>
      </c>
      <c r="E26" s="815">
        <v>0</v>
      </c>
      <c r="F26" s="815">
        <v>0</v>
      </c>
      <c r="G26" s="815">
        <v>0</v>
      </c>
      <c r="H26" s="815">
        <v>0</v>
      </c>
      <c r="I26" s="815">
        <v>0</v>
      </c>
      <c r="J26" s="815">
        <v>0</v>
      </c>
      <c r="K26" s="815">
        <v>0</v>
      </c>
      <c r="L26" s="815">
        <v>0</v>
      </c>
      <c r="M26" s="815">
        <v>0</v>
      </c>
      <c r="N26" s="815">
        <v>0</v>
      </c>
      <c r="O26" s="582">
        <v>0</v>
      </c>
      <c r="P26" s="492">
        <f t="shared" si="0"/>
        <v>0</v>
      </c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493">
        <v>0</v>
      </c>
      <c r="E27" s="493">
        <v>0</v>
      </c>
      <c r="F27" s="493">
        <v>0</v>
      </c>
      <c r="G27" s="493">
        <v>0</v>
      </c>
      <c r="H27" s="493">
        <v>0</v>
      </c>
      <c r="I27" s="493">
        <v>0</v>
      </c>
      <c r="J27" s="493">
        <v>0</v>
      </c>
      <c r="K27" s="493">
        <v>0</v>
      </c>
      <c r="L27" s="493">
        <v>0</v>
      </c>
      <c r="M27" s="493">
        <v>0</v>
      </c>
      <c r="N27" s="493">
        <v>0</v>
      </c>
      <c r="O27" s="574">
        <v>0</v>
      </c>
      <c r="P27" s="493">
        <f t="shared" si="0"/>
        <v>0</v>
      </c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495">
        <f t="shared" ref="D28:O28" si="4">D25-D27-D26</f>
        <v>0</v>
      </c>
      <c r="E28" s="495">
        <f t="shared" si="4"/>
        <v>0</v>
      </c>
      <c r="F28" s="495">
        <f t="shared" si="4"/>
        <v>0</v>
      </c>
      <c r="G28" s="495">
        <f t="shared" si="4"/>
        <v>0</v>
      </c>
      <c r="H28" s="495">
        <f t="shared" si="4"/>
        <v>0</v>
      </c>
      <c r="I28" s="495">
        <f t="shared" si="4"/>
        <v>0</v>
      </c>
      <c r="J28" s="495">
        <f t="shared" si="4"/>
        <v>0</v>
      </c>
      <c r="K28" s="495">
        <f t="shared" si="4"/>
        <v>0</v>
      </c>
      <c r="L28" s="495">
        <f t="shared" si="4"/>
        <v>0</v>
      </c>
      <c r="M28" s="495">
        <f t="shared" si="4"/>
        <v>0</v>
      </c>
      <c r="N28" s="495">
        <f t="shared" si="4"/>
        <v>0</v>
      </c>
      <c r="O28" s="572">
        <f t="shared" si="4"/>
        <v>0</v>
      </c>
      <c r="P28" s="495">
        <f t="shared" si="0"/>
        <v>0</v>
      </c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492"/>
      <c r="E29" s="492">
        <v>0</v>
      </c>
      <c r="F29" s="492">
        <v>0</v>
      </c>
      <c r="G29" s="492">
        <v>0</v>
      </c>
      <c r="H29" s="492">
        <v>0</v>
      </c>
      <c r="I29" s="492">
        <v>0</v>
      </c>
      <c r="J29" s="492">
        <v>0</v>
      </c>
      <c r="K29" s="492">
        <v>0</v>
      </c>
      <c r="L29" s="492">
        <v>0</v>
      </c>
      <c r="M29" s="492">
        <v>0</v>
      </c>
      <c r="N29" s="492">
        <v>0</v>
      </c>
      <c r="O29" s="575">
        <v>0</v>
      </c>
      <c r="P29" s="494">
        <f t="shared" si="0"/>
        <v>0</v>
      </c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493"/>
      <c r="E30" s="493">
        <v>0</v>
      </c>
      <c r="F30" s="493">
        <v>0</v>
      </c>
      <c r="G30" s="493">
        <v>0</v>
      </c>
      <c r="H30" s="493">
        <v>0</v>
      </c>
      <c r="I30" s="493">
        <v>0</v>
      </c>
      <c r="J30" s="493">
        <v>0</v>
      </c>
      <c r="K30" s="493">
        <v>0</v>
      </c>
      <c r="L30" s="493">
        <v>0</v>
      </c>
      <c r="M30" s="493">
        <v>0</v>
      </c>
      <c r="N30" s="493">
        <v>0</v>
      </c>
      <c r="O30" s="574">
        <v>0</v>
      </c>
      <c r="P30" s="495">
        <f t="shared" si="0"/>
        <v>0</v>
      </c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494">
        <f t="shared" ref="D31:O31" si="5">D28+D29-D30</f>
        <v>0</v>
      </c>
      <c r="E31" s="494">
        <f t="shared" si="5"/>
        <v>0</v>
      </c>
      <c r="F31" s="494">
        <f t="shared" si="5"/>
        <v>0</v>
      </c>
      <c r="G31" s="494">
        <f t="shared" si="5"/>
        <v>0</v>
      </c>
      <c r="H31" s="494">
        <f t="shared" si="5"/>
        <v>0</v>
      </c>
      <c r="I31" s="494">
        <f t="shared" si="5"/>
        <v>0</v>
      </c>
      <c r="J31" s="494">
        <f t="shared" si="5"/>
        <v>0</v>
      </c>
      <c r="K31" s="494">
        <f t="shared" si="5"/>
        <v>0</v>
      </c>
      <c r="L31" s="494">
        <f t="shared" si="5"/>
        <v>0</v>
      </c>
      <c r="M31" s="494">
        <f t="shared" si="5"/>
        <v>0</v>
      </c>
      <c r="N31" s="494">
        <f t="shared" si="5"/>
        <v>0</v>
      </c>
      <c r="O31" s="573">
        <f t="shared" si="5"/>
        <v>0</v>
      </c>
      <c r="P31" s="494">
        <f t="shared" si="0"/>
        <v>0</v>
      </c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0</v>
      </c>
      <c r="E32" s="495">
        <f t="shared" ref="E32:O32" si="6">E31+D32</f>
        <v>0</v>
      </c>
      <c r="F32" s="495">
        <f t="shared" si="6"/>
        <v>0</v>
      </c>
      <c r="G32" s="495">
        <f t="shared" si="6"/>
        <v>0</v>
      </c>
      <c r="H32" s="495">
        <f t="shared" si="6"/>
        <v>0</v>
      </c>
      <c r="I32" s="495">
        <f t="shared" si="6"/>
        <v>0</v>
      </c>
      <c r="J32" s="495">
        <f t="shared" si="6"/>
        <v>0</v>
      </c>
      <c r="K32" s="495">
        <f t="shared" si="6"/>
        <v>0</v>
      </c>
      <c r="L32" s="495">
        <f t="shared" si="6"/>
        <v>0</v>
      </c>
      <c r="M32" s="495">
        <f t="shared" si="6"/>
        <v>0</v>
      </c>
      <c r="N32" s="495">
        <f t="shared" si="6"/>
        <v>0</v>
      </c>
      <c r="O32" s="495">
        <f t="shared" si="6"/>
        <v>0</v>
      </c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99"/>
      <c r="O33" s="499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816"/>
      <c r="E34" s="816"/>
      <c r="F34" s="816"/>
      <c r="G34" s="816"/>
      <c r="H34" s="816"/>
      <c r="I34" s="816"/>
      <c r="J34" s="816"/>
      <c r="K34" s="816"/>
      <c r="L34" s="816"/>
      <c r="M34" s="816"/>
      <c r="N34" s="816"/>
      <c r="O34" s="562"/>
      <c r="P34" s="494">
        <f>SUM(D34:O34)</f>
        <v>0</v>
      </c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817"/>
      <c r="E35" s="817"/>
      <c r="F35" s="817"/>
      <c r="G35" s="817"/>
      <c r="H35" s="817"/>
      <c r="I35" s="817"/>
      <c r="J35" s="817"/>
      <c r="K35" s="817"/>
      <c r="L35" s="817"/>
      <c r="M35" s="817"/>
      <c r="N35" s="817"/>
      <c r="O35" s="577"/>
      <c r="P35" s="494">
        <f>SUM(D35:O35)</f>
        <v>0</v>
      </c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 t="shared" ref="D36:O36" si="7">D45</f>
        <v>0</v>
      </c>
      <c r="E36" s="494">
        <f t="shared" si="7"/>
        <v>0</v>
      </c>
      <c r="F36" s="494">
        <f t="shared" si="7"/>
        <v>0</v>
      </c>
      <c r="G36" s="494">
        <f t="shared" si="7"/>
        <v>0</v>
      </c>
      <c r="H36" s="494">
        <f t="shared" si="7"/>
        <v>0</v>
      </c>
      <c r="I36" s="494">
        <f t="shared" si="7"/>
        <v>0</v>
      </c>
      <c r="J36" s="494">
        <f t="shared" si="7"/>
        <v>0</v>
      </c>
      <c r="K36" s="494">
        <f t="shared" si="7"/>
        <v>0</v>
      </c>
      <c r="L36" s="494">
        <f t="shared" si="7"/>
        <v>0</v>
      </c>
      <c r="M36" s="494">
        <f t="shared" si="7"/>
        <v>0</v>
      </c>
      <c r="N36" s="494">
        <f t="shared" si="7"/>
        <v>0</v>
      </c>
      <c r="O36" s="494">
        <f t="shared" si="7"/>
        <v>0</v>
      </c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0</v>
      </c>
      <c r="E37" s="495">
        <f t="shared" ref="E37:O37" si="8">D37+E31+E34+E35</f>
        <v>0</v>
      </c>
      <c r="F37" s="495">
        <f t="shared" si="8"/>
        <v>0</v>
      </c>
      <c r="G37" s="495">
        <f t="shared" si="8"/>
        <v>0</v>
      </c>
      <c r="H37" s="495">
        <f t="shared" si="8"/>
        <v>0</v>
      </c>
      <c r="I37" s="495">
        <f t="shared" si="8"/>
        <v>0</v>
      </c>
      <c r="J37" s="495">
        <f t="shared" si="8"/>
        <v>0</v>
      </c>
      <c r="K37" s="495">
        <f t="shared" si="8"/>
        <v>0</v>
      </c>
      <c r="L37" s="495">
        <f t="shared" si="8"/>
        <v>0</v>
      </c>
      <c r="M37" s="495">
        <f t="shared" si="8"/>
        <v>0</v>
      </c>
      <c r="N37" s="495">
        <f t="shared" si="8"/>
        <v>0</v>
      </c>
      <c r="O37" s="495">
        <f t="shared" si="8"/>
        <v>0</v>
      </c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 t="shared" ref="D38:O38" si="9">YEAR(D7)</f>
        <v>2014</v>
      </c>
      <c r="E38" s="498">
        <f t="shared" si="9"/>
        <v>2014</v>
      </c>
      <c r="F38" s="498">
        <f t="shared" si="9"/>
        <v>2014</v>
      </c>
      <c r="G38" s="498">
        <f t="shared" si="9"/>
        <v>2014</v>
      </c>
      <c r="H38" s="498">
        <f t="shared" si="9"/>
        <v>2014</v>
      </c>
      <c r="I38" s="498">
        <f t="shared" si="9"/>
        <v>2014</v>
      </c>
      <c r="J38" s="498">
        <f t="shared" si="9"/>
        <v>2014</v>
      </c>
      <c r="K38" s="498">
        <f t="shared" si="9"/>
        <v>2014</v>
      </c>
      <c r="L38" s="498">
        <f t="shared" si="9"/>
        <v>2014</v>
      </c>
      <c r="M38" s="498">
        <f t="shared" si="9"/>
        <v>2014</v>
      </c>
      <c r="N38" s="498">
        <f t="shared" si="9"/>
        <v>2014</v>
      </c>
      <c r="O38" s="498">
        <f t="shared" si="9"/>
        <v>2015</v>
      </c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 t="shared" ref="D39:O39" si="10">MONTH(D7)</f>
        <v>2</v>
      </c>
      <c r="E39" s="498">
        <f t="shared" si="10"/>
        <v>3</v>
      </c>
      <c r="F39" s="498">
        <f t="shared" si="10"/>
        <v>4</v>
      </c>
      <c r="G39" s="498">
        <f t="shared" si="10"/>
        <v>5</v>
      </c>
      <c r="H39" s="498">
        <f t="shared" si="10"/>
        <v>6</v>
      </c>
      <c r="I39" s="498">
        <f t="shared" si="10"/>
        <v>7</v>
      </c>
      <c r="J39" s="498">
        <f t="shared" si="10"/>
        <v>8</v>
      </c>
      <c r="K39" s="498">
        <f t="shared" si="10"/>
        <v>9</v>
      </c>
      <c r="L39" s="498">
        <f t="shared" si="10"/>
        <v>10</v>
      </c>
      <c r="M39" s="498">
        <f t="shared" si="10"/>
        <v>11</v>
      </c>
      <c r="N39" s="498">
        <f t="shared" si="10"/>
        <v>12</v>
      </c>
      <c r="O39" s="498">
        <f t="shared" si="10"/>
        <v>1</v>
      </c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 t="shared" ref="D40:O40" si="11">IF((D33&lt;&gt;0),DATE(D38,D39,D33),D7)</f>
        <v>41671</v>
      </c>
      <c r="E40" s="497">
        <f t="shared" si="11"/>
        <v>41699</v>
      </c>
      <c r="F40" s="497">
        <f t="shared" si="11"/>
        <v>41730</v>
      </c>
      <c r="G40" s="497">
        <f t="shared" si="11"/>
        <v>41760</v>
      </c>
      <c r="H40" s="497">
        <f t="shared" si="11"/>
        <v>41791</v>
      </c>
      <c r="I40" s="497">
        <f t="shared" si="11"/>
        <v>41821</v>
      </c>
      <c r="J40" s="497">
        <f t="shared" si="11"/>
        <v>41852</v>
      </c>
      <c r="K40" s="497">
        <f t="shared" si="11"/>
        <v>41883</v>
      </c>
      <c r="L40" s="497">
        <f t="shared" si="11"/>
        <v>41913</v>
      </c>
      <c r="M40" s="497">
        <f t="shared" si="11"/>
        <v>41944</v>
      </c>
      <c r="N40" s="497">
        <f t="shared" si="11"/>
        <v>41974</v>
      </c>
      <c r="O40" s="497">
        <f t="shared" si="11"/>
        <v>42005</v>
      </c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492">
        <v>0</v>
      </c>
      <c r="E41" s="492">
        <f t="shared" ref="E41:O41" si="12">+IF(-E35&gt;=E44,-E35-E44,0)</f>
        <v>0</v>
      </c>
      <c r="F41" s="492">
        <f t="shared" si="12"/>
        <v>0</v>
      </c>
      <c r="G41" s="492">
        <f t="shared" si="12"/>
        <v>0</v>
      </c>
      <c r="H41" s="492">
        <f t="shared" si="12"/>
        <v>0</v>
      </c>
      <c r="I41" s="492">
        <f t="shared" si="12"/>
        <v>0</v>
      </c>
      <c r="J41" s="492">
        <f t="shared" si="12"/>
        <v>0</v>
      </c>
      <c r="K41" s="492">
        <f t="shared" si="12"/>
        <v>0</v>
      </c>
      <c r="L41" s="492">
        <f t="shared" si="12"/>
        <v>0</v>
      </c>
      <c r="M41" s="492">
        <f t="shared" si="12"/>
        <v>0</v>
      </c>
      <c r="N41" s="492">
        <f t="shared" si="12"/>
        <v>0</v>
      </c>
      <c r="O41" s="575">
        <f t="shared" si="12"/>
        <v>0</v>
      </c>
      <c r="P41" s="494">
        <f>SUM(D41:O41)</f>
        <v>0</v>
      </c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492">
        <v>0</v>
      </c>
      <c r="E42" s="492">
        <f t="shared" ref="E42:O42" si="13">+IF(-E35&lt;=E44,-E35,E44)</f>
        <v>0</v>
      </c>
      <c r="F42" s="492">
        <f t="shared" si="13"/>
        <v>0</v>
      </c>
      <c r="G42" s="492">
        <f t="shared" si="13"/>
        <v>0</v>
      </c>
      <c r="H42" s="492">
        <f t="shared" si="13"/>
        <v>0</v>
      </c>
      <c r="I42" s="492">
        <f t="shared" si="13"/>
        <v>0</v>
      </c>
      <c r="J42" s="492">
        <f t="shared" si="13"/>
        <v>0</v>
      </c>
      <c r="K42" s="492">
        <f t="shared" si="13"/>
        <v>0</v>
      </c>
      <c r="L42" s="492">
        <f t="shared" si="13"/>
        <v>0</v>
      </c>
      <c r="M42" s="492">
        <f t="shared" si="13"/>
        <v>0</v>
      </c>
      <c r="N42" s="492">
        <f t="shared" si="13"/>
        <v>0</v>
      </c>
      <c r="O42" s="575">
        <f t="shared" si="13"/>
        <v>0</v>
      </c>
      <c r="P42" s="494">
        <f>SUM(D42:O42)</f>
        <v>0</v>
      </c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492">
        <f>(D45*Solicitud!$CH$176/360*12)*(E40-D40)</f>
        <v>0</v>
      </c>
      <c r="F43" s="492">
        <f>(E45*Solicitud!$CH$176/360*12)*(F40-E40)</f>
        <v>0</v>
      </c>
      <c r="G43" s="492">
        <f>(F45*Solicitud!$CH$176/360*12)*(G40-F40)</f>
        <v>0</v>
      </c>
      <c r="H43" s="492">
        <f>(G45*Solicitud!$CH$176/360*12)*(H40-G40)</f>
        <v>0</v>
      </c>
      <c r="I43" s="492">
        <f>(H45*Solicitud!$CH$176/360*12)*(I40-H40)</f>
        <v>0</v>
      </c>
      <c r="J43" s="492">
        <f>(I45*Solicitud!$CH$176/360*12)*(J40-I40)</f>
        <v>0</v>
      </c>
      <c r="K43" s="492">
        <f>(J45*Solicitud!$CH$176/360*12)*(K40-J40)</f>
        <v>0</v>
      </c>
      <c r="L43" s="492">
        <f>(K45*Solicitud!$CH$176/360*12)*(L40-K40)</f>
        <v>0</v>
      </c>
      <c r="M43" s="492">
        <f>(L45*Solicitud!$CH$176/360*12)*(M40-L40)</f>
        <v>0</v>
      </c>
      <c r="N43" s="492">
        <f>(M45*Solicitud!$CH$176/360*12)*(N40-M40)</f>
        <v>0</v>
      </c>
      <c r="O43" s="492">
        <f>(N45*Solicitud!$CH$176/360*12)*(O40-N40)</f>
        <v>0</v>
      </c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493">
        <f>D44+E43-D42</f>
        <v>0</v>
      </c>
      <c r="F44" s="493">
        <f t="shared" ref="E44:O44" si="14">E44+F43-E42</f>
        <v>0</v>
      </c>
      <c r="G44" s="493">
        <f t="shared" si="14"/>
        <v>0</v>
      </c>
      <c r="H44" s="493">
        <f t="shared" si="14"/>
        <v>0</v>
      </c>
      <c r="I44" s="493">
        <f t="shared" si="14"/>
        <v>0</v>
      </c>
      <c r="J44" s="493">
        <f t="shared" si="14"/>
        <v>0</v>
      </c>
      <c r="K44" s="493">
        <f t="shared" si="14"/>
        <v>0</v>
      </c>
      <c r="L44" s="493">
        <f t="shared" si="14"/>
        <v>0</v>
      </c>
      <c r="M44" s="493">
        <f t="shared" si="14"/>
        <v>0</v>
      </c>
      <c r="N44" s="493">
        <f t="shared" si="14"/>
        <v>0</v>
      </c>
      <c r="O44" s="493">
        <f t="shared" si="14"/>
        <v>0</v>
      </c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0</v>
      </c>
      <c r="E45" s="494">
        <f t="shared" ref="E45:O45" si="15">+(D45+E34-E41+E43-E42)</f>
        <v>0</v>
      </c>
      <c r="F45" s="494">
        <f t="shared" si="15"/>
        <v>0</v>
      </c>
      <c r="G45" s="494">
        <f t="shared" si="15"/>
        <v>0</v>
      </c>
      <c r="H45" s="494">
        <f t="shared" si="15"/>
        <v>0</v>
      </c>
      <c r="I45" s="494">
        <f t="shared" si="15"/>
        <v>0</v>
      </c>
      <c r="J45" s="494">
        <f t="shared" si="15"/>
        <v>0</v>
      </c>
      <c r="K45" s="494">
        <f t="shared" si="15"/>
        <v>0</v>
      </c>
      <c r="L45" s="494">
        <f t="shared" si="15"/>
        <v>0</v>
      </c>
      <c r="M45" s="494">
        <f t="shared" si="15"/>
        <v>0</v>
      </c>
      <c r="N45" s="494">
        <f t="shared" si="15"/>
        <v>0</v>
      </c>
      <c r="O45" s="494">
        <f t="shared" si="15"/>
        <v>0</v>
      </c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16">IF(D108&gt;0,C107+1,C107)</f>
        <v>0</v>
      </c>
      <c r="E107" s="256">
        <f t="shared" si="16"/>
        <v>0</v>
      </c>
      <c r="F107" s="256">
        <f t="shared" si="16"/>
        <v>0</v>
      </c>
      <c r="G107" s="256">
        <f t="shared" si="16"/>
        <v>0</v>
      </c>
      <c r="H107" s="256">
        <f t="shared" si="16"/>
        <v>0</v>
      </c>
      <c r="I107" s="256">
        <f t="shared" si="16"/>
        <v>0</v>
      </c>
      <c r="J107" s="256">
        <f t="shared" si="16"/>
        <v>0</v>
      </c>
      <c r="K107" s="256">
        <f t="shared" si="16"/>
        <v>0</v>
      </c>
      <c r="L107" s="256">
        <f t="shared" si="16"/>
        <v>0</v>
      </c>
      <c r="M107" s="256">
        <f t="shared" si="16"/>
        <v>0</v>
      </c>
      <c r="N107" s="256">
        <f t="shared" si="16"/>
        <v>0</v>
      </c>
      <c r="O107" s="256">
        <f t="shared" si="16"/>
        <v>0</v>
      </c>
      <c r="P107" s="256">
        <f t="shared" si="16"/>
        <v>0</v>
      </c>
      <c r="Q107" s="256">
        <f t="shared" si="16"/>
        <v>0</v>
      </c>
      <c r="R107" s="256">
        <f t="shared" si="16"/>
        <v>0</v>
      </c>
      <c r="S107" s="256">
        <f t="shared" si="16"/>
        <v>0</v>
      </c>
      <c r="T107" s="256">
        <f t="shared" si="16"/>
        <v>0</v>
      </c>
      <c r="U107" s="256">
        <f t="shared" si="16"/>
        <v>0</v>
      </c>
      <c r="V107" s="256">
        <f t="shared" si="16"/>
        <v>0</v>
      </c>
      <c r="W107" s="256">
        <f t="shared" si="16"/>
        <v>0</v>
      </c>
      <c r="X107" s="256">
        <f t="shared" si="16"/>
        <v>0</v>
      </c>
      <c r="Y107" s="256">
        <f t="shared" si="16"/>
        <v>0</v>
      </c>
      <c r="Z107" s="256">
        <f t="shared" si="16"/>
        <v>0</v>
      </c>
      <c r="AA107" s="256">
        <f t="shared" si="16"/>
        <v>0</v>
      </c>
      <c r="AB107" s="256">
        <f t="shared" si="16"/>
        <v>0</v>
      </c>
      <c r="AC107" s="256">
        <f t="shared" si="16"/>
        <v>0</v>
      </c>
      <c r="AD107" s="256">
        <f t="shared" si="16"/>
        <v>0</v>
      </c>
      <c r="AE107" s="256">
        <f t="shared" si="16"/>
        <v>0</v>
      </c>
      <c r="AF107" s="256">
        <f t="shared" si="16"/>
        <v>0</v>
      </c>
      <c r="AG107" s="256">
        <f t="shared" si="16"/>
        <v>0</v>
      </c>
      <c r="AH107" s="256">
        <f t="shared" si="16"/>
        <v>0</v>
      </c>
      <c r="AI107" s="256">
        <f t="shared" si="16"/>
        <v>0</v>
      </c>
      <c r="AJ107" s="256">
        <f t="shared" ref="AJ107:BO107" si="17">IF(AJ108&gt;0,AI107+1,AI107)</f>
        <v>0</v>
      </c>
      <c r="AK107" s="256">
        <f t="shared" si="17"/>
        <v>0</v>
      </c>
      <c r="AL107" s="256">
        <f t="shared" si="17"/>
        <v>0</v>
      </c>
      <c r="AM107" s="256">
        <f t="shared" si="17"/>
        <v>0</v>
      </c>
      <c r="AN107" s="256">
        <f t="shared" si="17"/>
        <v>0</v>
      </c>
      <c r="AO107" s="256">
        <f t="shared" si="17"/>
        <v>0</v>
      </c>
      <c r="AP107" s="256">
        <f t="shared" si="17"/>
        <v>0</v>
      </c>
      <c r="AQ107" s="256">
        <f t="shared" si="17"/>
        <v>0</v>
      </c>
      <c r="AR107" s="256">
        <f t="shared" si="17"/>
        <v>0</v>
      </c>
      <c r="AS107" s="256">
        <f t="shared" si="17"/>
        <v>0</v>
      </c>
      <c r="AT107" s="256">
        <f t="shared" si="17"/>
        <v>0</v>
      </c>
      <c r="AU107" s="256">
        <f t="shared" si="17"/>
        <v>0</v>
      </c>
      <c r="AV107" s="256">
        <f t="shared" si="17"/>
        <v>0</v>
      </c>
      <c r="AW107" s="256">
        <f t="shared" si="17"/>
        <v>0</v>
      </c>
      <c r="AX107" s="256">
        <f t="shared" si="17"/>
        <v>0</v>
      </c>
      <c r="AY107" s="256">
        <f t="shared" si="17"/>
        <v>0</v>
      </c>
      <c r="AZ107" s="256">
        <f t="shared" si="17"/>
        <v>0</v>
      </c>
      <c r="BA107" s="256">
        <f t="shared" si="17"/>
        <v>0</v>
      </c>
      <c r="BB107" s="256">
        <f t="shared" si="17"/>
        <v>0</v>
      </c>
      <c r="BC107" s="256">
        <f t="shared" si="17"/>
        <v>0</v>
      </c>
      <c r="BD107" s="256">
        <f t="shared" si="17"/>
        <v>0</v>
      </c>
      <c r="BE107" s="256">
        <f t="shared" si="17"/>
        <v>0</v>
      </c>
      <c r="BF107" s="256">
        <f t="shared" si="17"/>
        <v>0</v>
      </c>
      <c r="BG107" s="256">
        <f t="shared" si="17"/>
        <v>0</v>
      </c>
      <c r="BH107" s="256">
        <f t="shared" si="17"/>
        <v>0</v>
      </c>
      <c r="BI107" s="256">
        <f t="shared" si="17"/>
        <v>0</v>
      </c>
      <c r="BJ107" s="256">
        <f t="shared" si="17"/>
        <v>0</v>
      </c>
      <c r="BK107" s="256">
        <f t="shared" si="17"/>
        <v>0</v>
      </c>
      <c r="BL107" s="256">
        <f t="shared" si="17"/>
        <v>0</v>
      </c>
      <c r="BM107" s="256">
        <f t="shared" si="17"/>
        <v>0</v>
      </c>
      <c r="BN107" s="256">
        <f t="shared" si="17"/>
        <v>0</v>
      </c>
      <c r="BO107" s="256">
        <f t="shared" si="17"/>
        <v>0</v>
      </c>
      <c r="BP107" s="256">
        <f t="shared" ref="BP107:CU107" si="18">IF(BP108&gt;0,BO107+1,BO107)</f>
        <v>0</v>
      </c>
      <c r="BQ107" s="256">
        <f t="shared" si="18"/>
        <v>0</v>
      </c>
      <c r="BR107" s="256">
        <f t="shared" si="18"/>
        <v>0</v>
      </c>
      <c r="BS107" s="256">
        <f t="shared" si="18"/>
        <v>0</v>
      </c>
      <c r="BT107" s="256">
        <f t="shared" si="18"/>
        <v>0</v>
      </c>
      <c r="BU107" s="256">
        <f t="shared" si="18"/>
        <v>0</v>
      </c>
      <c r="BV107" s="256">
        <f t="shared" si="18"/>
        <v>0</v>
      </c>
      <c r="BW107" s="256">
        <f t="shared" si="18"/>
        <v>0</v>
      </c>
      <c r="BX107" s="256">
        <f t="shared" si="18"/>
        <v>0</v>
      </c>
      <c r="BY107" s="256">
        <f t="shared" si="18"/>
        <v>0</v>
      </c>
      <c r="BZ107" s="256">
        <f t="shared" si="18"/>
        <v>0</v>
      </c>
      <c r="CA107" s="256">
        <f t="shared" si="18"/>
        <v>0</v>
      </c>
      <c r="CB107" s="256">
        <f t="shared" si="18"/>
        <v>0</v>
      </c>
      <c r="CC107" s="256">
        <f t="shared" si="18"/>
        <v>0</v>
      </c>
      <c r="CD107" s="256">
        <f t="shared" si="18"/>
        <v>0</v>
      </c>
      <c r="CE107" s="256">
        <f t="shared" si="18"/>
        <v>0</v>
      </c>
      <c r="CF107" s="256">
        <f t="shared" si="18"/>
        <v>0</v>
      </c>
      <c r="CG107" s="256">
        <f t="shared" si="18"/>
        <v>0</v>
      </c>
      <c r="CH107" s="256">
        <f t="shared" si="18"/>
        <v>0</v>
      </c>
      <c r="CI107" s="256">
        <f t="shared" si="18"/>
        <v>0</v>
      </c>
      <c r="CJ107" s="256">
        <f t="shared" si="18"/>
        <v>0</v>
      </c>
      <c r="CK107" s="256">
        <f t="shared" si="18"/>
        <v>0</v>
      </c>
      <c r="CL107" s="256">
        <f t="shared" si="18"/>
        <v>0</v>
      </c>
      <c r="CM107" s="256">
        <f t="shared" si="18"/>
        <v>0</v>
      </c>
      <c r="CN107" s="256">
        <f t="shared" si="18"/>
        <v>0</v>
      </c>
      <c r="CO107" s="256">
        <f t="shared" si="18"/>
        <v>0</v>
      </c>
      <c r="CP107" s="256">
        <f t="shared" si="18"/>
        <v>0</v>
      </c>
      <c r="CQ107" s="256">
        <f t="shared" si="18"/>
        <v>0</v>
      </c>
      <c r="CR107" s="256">
        <f t="shared" si="18"/>
        <v>0</v>
      </c>
      <c r="CS107" s="256">
        <f t="shared" si="18"/>
        <v>0</v>
      </c>
      <c r="CT107" s="256">
        <f t="shared" si="18"/>
        <v>0</v>
      </c>
      <c r="CU107" s="256">
        <f t="shared" si="18"/>
        <v>0</v>
      </c>
      <c r="CV107" s="256">
        <f t="shared" ref="CV107:EA107" si="19">IF(CV108&gt;0,CU107+1,CU107)</f>
        <v>0</v>
      </c>
      <c r="CW107" s="256">
        <f t="shared" si="19"/>
        <v>0</v>
      </c>
      <c r="CX107" s="256">
        <f t="shared" si="19"/>
        <v>0</v>
      </c>
      <c r="CY107" s="256">
        <f t="shared" si="19"/>
        <v>0</v>
      </c>
      <c r="CZ107" s="256">
        <f t="shared" si="19"/>
        <v>0</v>
      </c>
      <c r="DA107" s="256">
        <f t="shared" si="19"/>
        <v>0</v>
      </c>
      <c r="DB107" s="256">
        <f t="shared" si="19"/>
        <v>0</v>
      </c>
      <c r="DC107" s="256">
        <f t="shared" si="19"/>
        <v>0</v>
      </c>
      <c r="DD107" s="256">
        <f t="shared" si="19"/>
        <v>0</v>
      </c>
      <c r="DE107" s="256">
        <f t="shared" si="19"/>
        <v>0</v>
      </c>
      <c r="DF107" s="256">
        <f t="shared" si="19"/>
        <v>0</v>
      </c>
      <c r="DG107" s="256">
        <f t="shared" si="19"/>
        <v>0</v>
      </c>
      <c r="DH107" s="256">
        <f t="shared" si="19"/>
        <v>0</v>
      </c>
      <c r="DI107" s="256">
        <f t="shared" si="19"/>
        <v>0</v>
      </c>
      <c r="DJ107" s="256">
        <f t="shared" si="19"/>
        <v>0</v>
      </c>
      <c r="DK107" s="256">
        <f t="shared" si="19"/>
        <v>0</v>
      </c>
      <c r="DL107" s="256">
        <f t="shared" si="19"/>
        <v>0</v>
      </c>
      <c r="DM107" s="256">
        <f t="shared" si="19"/>
        <v>0</v>
      </c>
      <c r="DN107" s="256">
        <f t="shared" si="19"/>
        <v>0</v>
      </c>
      <c r="DO107" s="256">
        <f t="shared" si="19"/>
        <v>0</v>
      </c>
      <c r="DP107" s="256">
        <f t="shared" si="19"/>
        <v>0</v>
      </c>
      <c r="DQ107" s="256">
        <f t="shared" si="19"/>
        <v>0</v>
      </c>
      <c r="DR107" s="256">
        <f t="shared" si="19"/>
        <v>0</v>
      </c>
      <c r="DS107" s="256">
        <f t="shared" si="19"/>
        <v>0</v>
      </c>
      <c r="DT107" s="256">
        <f t="shared" si="19"/>
        <v>0</v>
      </c>
      <c r="DU107" s="256">
        <f t="shared" si="19"/>
        <v>0</v>
      </c>
      <c r="DV107" s="256">
        <f t="shared" si="19"/>
        <v>0</v>
      </c>
      <c r="DW107" s="256">
        <f t="shared" si="19"/>
        <v>0</v>
      </c>
      <c r="DX107" s="256">
        <f t="shared" si="19"/>
        <v>0</v>
      </c>
      <c r="DY107" s="256">
        <f t="shared" si="19"/>
        <v>0</v>
      </c>
      <c r="DZ107" s="256">
        <f t="shared" si="19"/>
        <v>0</v>
      </c>
      <c r="EA107" s="256">
        <f t="shared" si="19"/>
        <v>0</v>
      </c>
      <c r="EB107" s="256">
        <f t="shared" ref="EB107:ED107" si="20">IF(EB108&gt;0,EA107+1,EA107)</f>
        <v>0</v>
      </c>
      <c r="EC107" s="256">
        <f t="shared" si="20"/>
        <v>0</v>
      </c>
      <c r="ED107" s="256">
        <f t="shared" si="20"/>
        <v>0</v>
      </c>
    </row>
    <row r="108" spans="2:134" hidden="1">
      <c r="B108" s="234" t="s">
        <v>1443</v>
      </c>
      <c r="D108" s="581">
        <f>D34</f>
        <v>0</v>
      </c>
      <c r="E108" s="581">
        <f t="shared" ref="E108:BP108" si="21">E34</f>
        <v>0</v>
      </c>
      <c r="F108" s="581">
        <f t="shared" si="21"/>
        <v>0</v>
      </c>
      <c r="G108" s="581">
        <f t="shared" si="21"/>
        <v>0</v>
      </c>
      <c r="H108" s="581">
        <f t="shared" si="21"/>
        <v>0</v>
      </c>
      <c r="I108" s="581">
        <f t="shared" si="21"/>
        <v>0</v>
      </c>
      <c r="J108" s="581">
        <f t="shared" si="21"/>
        <v>0</v>
      </c>
      <c r="K108" s="581">
        <f t="shared" si="21"/>
        <v>0</v>
      </c>
      <c r="L108" s="581">
        <f t="shared" si="21"/>
        <v>0</v>
      </c>
      <c r="M108" s="581">
        <f t="shared" si="21"/>
        <v>0</v>
      </c>
      <c r="N108" s="581">
        <f t="shared" si="21"/>
        <v>0</v>
      </c>
      <c r="O108" s="581">
        <f t="shared" si="21"/>
        <v>0</v>
      </c>
      <c r="P108" s="581">
        <f t="shared" si="21"/>
        <v>0</v>
      </c>
      <c r="Q108" s="581">
        <f t="shared" si="21"/>
        <v>0</v>
      </c>
      <c r="R108" s="581">
        <f t="shared" si="21"/>
        <v>0</v>
      </c>
      <c r="S108" s="581">
        <f t="shared" si="21"/>
        <v>0</v>
      </c>
      <c r="T108" s="581">
        <f t="shared" si="21"/>
        <v>0</v>
      </c>
      <c r="U108" s="581">
        <f t="shared" si="21"/>
        <v>0</v>
      </c>
      <c r="V108" s="581">
        <f t="shared" si="21"/>
        <v>0</v>
      </c>
      <c r="W108" s="581">
        <f t="shared" si="21"/>
        <v>0</v>
      </c>
      <c r="X108" s="581">
        <f t="shared" si="21"/>
        <v>0</v>
      </c>
      <c r="Y108" s="581">
        <f t="shared" si="21"/>
        <v>0</v>
      </c>
      <c r="Z108" s="581">
        <f t="shared" si="21"/>
        <v>0</v>
      </c>
      <c r="AA108" s="581">
        <f t="shared" si="21"/>
        <v>0</v>
      </c>
      <c r="AB108" s="581">
        <f t="shared" si="21"/>
        <v>0</v>
      </c>
      <c r="AC108" s="581">
        <f t="shared" si="21"/>
        <v>0</v>
      </c>
      <c r="AD108" s="581">
        <f t="shared" si="21"/>
        <v>0</v>
      </c>
      <c r="AE108" s="581">
        <f t="shared" si="21"/>
        <v>0</v>
      </c>
      <c r="AF108" s="581">
        <f t="shared" si="21"/>
        <v>0</v>
      </c>
      <c r="AG108" s="581">
        <f t="shared" si="21"/>
        <v>0</v>
      </c>
      <c r="AH108" s="581">
        <f t="shared" si="21"/>
        <v>0</v>
      </c>
      <c r="AI108" s="581">
        <f t="shared" si="21"/>
        <v>0</v>
      </c>
      <c r="AJ108" s="581">
        <f t="shared" si="21"/>
        <v>0</v>
      </c>
      <c r="AK108" s="581">
        <f t="shared" si="21"/>
        <v>0</v>
      </c>
      <c r="AL108" s="581">
        <f t="shared" si="21"/>
        <v>0</v>
      </c>
      <c r="AM108" s="581">
        <f t="shared" si="21"/>
        <v>0</v>
      </c>
      <c r="AN108" s="581">
        <f t="shared" si="21"/>
        <v>0</v>
      </c>
      <c r="AO108" s="581">
        <f t="shared" si="21"/>
        <v>0</v>
      </c>
      <c r="AP108" s="581">
        <f t="shared" si="21"/>
        <v>0</v>
      </c>
      <c r="AQ108" s="581">
        <f t="shared" si="21"/>
        <v>0</v>
      </c>
      <c r="AR108" s="581">
        <f t="shared" si="21"/>
        <v>0</v>
      </c>
      <c r="AS108" s="581">
        <f t="shared" si="21"/>
        <v>0</v>
      </c>
      <c r="AT108" s="581">
        <f t="shared" si="21"/>
        <v>0</v>
      </c>
      <c r="AU108" s="581">
        <f t="shared" si="21"/>
        <v>0</v>
      </c>
      <c r="AV108" s="581">
        <f t="shared" si="21"/>
        <v>0</v>
      </c>
      <c r="AW108" s="581">
        <f t="shared" si="21"/>
        <v>0</v>
      </c>
      <c r="AX108" s="581">
        <f t="shared" si="21"/>
        <v>0</v>
      </c>
      <c r="AY108" s="581">
        <f t="shared" si="21"/>
        <v>0</v>
      </c>
      <c r="AZ108" s="581">
        <f t="shared" si="21"/>
        <v>0</v>
      </c>
      <c r="BA108" s="581">
        <f t="shared" si="21"/>
        <v>0</v>
      </c>
      <c r="BB108" s="581">
        <f t="shared" si="21"/>
        <v>0</v>
      </c>
      <c r="BC108" s="581">
        <f t="shared" si="21"/>
        <v>0</v>
      </c>
      <c r="BD108" s="581">
        <f t="shared" si="21"/>
        <v>0</v>
      </c>
      <c r="BE108" s="581">
        <f t="shared" si="21"/>
        <v>0</v>
      </c>
      <c r="BF108" s="581">
        <f t="shared" si="21"/>
        <v>0</v>
      </c>
      <c r="BG108" s="581">
        <f t="shared" si="21"/>
        <v>0</v>
      </c>
      <c r="BH108" s="581">
        <f t="shared" si="21"/>
        <v>0</v>
      </c>
      <c r="BI108" s="581">
        <f t="shared" si="21"/>
        <v>0</v>
      </c>
      <c r="BJ108" s="581">
        <f t="shared" si="21"/>
        <v>0</v>
      </c>
      <c r="BK108" s="581">
        <f t="shared" si="21"/>
        <v>0</v>
      </c>
      <c r="BL108" s="581">
        <f t="shared" si="21"/>
        <v>0</v>
      </c>
      <c r="BM108" s="581">
        <f t="shared" si="21"/>
        <v>0</v>
      </c>
      <c r="BN108" s="581">
        <f t="shared" si="21"/>
        <v>0</v>
      </c>
      <c r="BO108" s="581">
        <f t="shared" si="21"/>
        <v>0</v>
      </c>
      <c r="BP108" s="581">
        <f t="shared" si="21"/>
        <v>0</v>
      </c>
      <c r="BQ108" s="581">
        <f t="shared" ref="BQ108:EB108" si="22">BQ34</f>
        <v>0</v>
      </c>
      <c r="BR108" s="581">
        <f t="shared" si="22"/>
        <v>0</v>
      </c>
      <c r="BS108" s="581">
        <f t="shared" si="22"/>
        <v>0</v>
      </c>
      <c r="BT108" s="581">
        <f t="shared" si="22"/>
        <v>0</v>
      </c>
      <c r="BU108" s="581">
        <f t="shared" si="22"/>
        <v>0</v>
      </c>
      <c r="BV108" s="581">
        <f t="shared" si="22"/>
        <v>0</v>
      </c>
      <c r="BW108" s="581">
        <f t="shared" si="22"/>
        <v>0</v>
      </c>
      <c r="BX108" s="581">
        <f t="shared" si="22"/>
        <v>0</v>
      </c>
      <c r="BY108" s="581">
        <f t="shared" si="22"/>
        <v>0</v>
      </c>
      <c r="BZ108" s="581">
        <f t="shared" si="22"/>
        <v>0</v>
      </c>
      <c r="CA108" s="581">
        <f t="shared" si="22"/>
        <v>0</v>
      </c>
      <c r="CB108" s="581">
        <f t="shared" si="22"/>
        <v>0</v>
      </c>
      <c r="CC108" s="581">
        <f t="shared" si="22"/>
        <v>0</v>
      </c>
      <c r="CD108" s="581">
        <f t="shared" si="22"/>
        <v>0</v>
      </c>
      <c r="CE108" s="581">
        <f t="shared" si="22"/>
        <v>0</v>
      </c>
      <c r="CF108" s="581">
        <f t="shared" si="22"/>
        <v>0</v>
      </c>
      <c r="CG108" s="581">
        <f t="shared" si="22"/>
        <v>0</v>
      </c>
      <c r="CH108" s="581">
        <f t="shared" si="22"/>
        <v>0</v>
      </c>
      <c r="CI108" s="581">
        <f t="shared" si="22"/>
        <v>0</v>
      </c>
      <c r="CJ108" s="581">
        <f t="shared" si="22"/>
        <v>0</v>
      </c>
      <c r="CK108" s="581">
        <f t="shared" si="22"/>
        <v>0</v>
      </c>
      <c r="CL108" s="581">
        <f t="shared" si="22"/>
        <v>0</v>
      </c>
      <c r="CM108" s="581">
        <f t="shared" si="22"/>
        <v>0</v>
      </c>
      <c r="CN108" s="581">
        <f t="shared" si="22"/>
        <v>0</v>
      </c>
      <c r="CO108" s="581">
        <f t="shared" si="22"/>
        <v>0</v>
      </c>
      <c r="CP108" s="581">
        <f t="shared" si="22"/>
        <v>0</v>
      </c>
      <c r="CQ108" s="581">
        <f t="shared" si="22"/>
        <v>0</v>
      </c>
      <c r="CR108" s="581">
        <f t="shared" si="22"/>
        <v>0</v>
      </c>
      <c r="CS108" s="581">
        <f t="shared" si="22"/>
        <v>0</v>
      </c>
      <c r="CT108" s="581">
        <f t="shared" si="22"/>
        <v>0</v>
      </c>
      <c r="CU108" s="581">
        <f t="shared" si="22"/>
        <v>0</v>
      </c>
      <c r="CV108" s="581">
        <f t="shared" si="22"/>
        <v>0</v>
      </c>
      <c r="CW108" s="581">
        <f t="shared" si="22"/>
        <v>0</v>
      </c>
      <c r="CX108" s="581">
        <f t="shared" si="22"/>
        <v>0</v>
      </c>
      <c r="CY108" s="581">
        <f t="shared" si="22"/>
        <v>0</v>
      </c>
      <c r="CZ108" s="581">
        <f t="shared" si="22"/>
        <v>0</v>
      </c>
      <c r="DA108" s="581">
        <f t="shared" si="22"/>
        <v>0</v>
      </c>
      <c r="DB108" s="581">
        <f t="shared" si="22"/>
        <v>0</v>
      </c>
      <c r="DC108" s="581">
        <f t="shared" si="22"/>
        <v>0</v>
      </c>
      <c r="DD108" s="581">
        <f t="shared" si="22"/>
        <v>0</v>
      </c>
      <c r="DE108" s="581">
        <f t="shared" si="22"/>
        <v>0</v>
      </c>
      <c r="DF108" s="581">
        <f t="shared" si="22"/>
        <v>0</v>
      </c>
      <c r="DG108" s="581">
        <f t="shared" si="22"/>
        <v>0</v>
      </c>
      <c r="DH108" s="581">
        <f t="shared" si="22"/>
        <v>0</v>
      </c>
      <c r="DI108" s="581">
        <f t="shared" si="22"/>
        <v>0</v>
      </c>
      <c r="DJ108" s="581">
        <f t="shared" si="22"/>
        <v>0</v>
      </c>
      <c r="DK108" s="581">
        <f t="shared" si="22"/>
        <v>0</v>
      </c>
      <c r="DL108" s="581">
        <f t="shared" si="22"/>
        <v>0</v>
      </c>
      <c r="DM108" s="581">
        <f t="shared" si="22"/>
        <v>0</v>
      </c>
      <c r="DN108" s="581">
        <f t="shared" si="22"/>
        <v>0</v>
      </c>
      <c r="DO108" s="581">
        <f t="shared" si="22"/>
        <v>0</v>
      </c>
      <c r="DP108" s="581">
        <f t="shared" si="22"/>
        <v>0</v>
      </c>
      <c r="DQ108" s="581">
        <f t="shared" si="22"/>
        <v>0</v>
      </c>
      <c r="DR108" s="581">
        <f t="shared" si="22"/>
        <v>0</v>
      </c>
      <c r="DS108" s="581">
        <f t="shared" si="22"/>
        <v>0</v>
      </c>
      <c r="DT108" s="581">
        <f t="shared" si="22"/>
        <v>0</v>
      </c>
      <c r="DU108" s="581">
        <f t="shared" si="22"/>
        <v>0</v>
      </c>
      <c r="DV108" s="581">
        <f t="shared" si="22"/>
        <v>0</v>
      </c>
      <c r="DW108" s="581">
        <f t="shared" si="22"/>
        <v>0</v>
      </c>
      <c r="DX108" s="581">
        <f t="shared" si="22"/>
        <v>0</v>
      </c>
      <c r="DY108" s="581">
        <f t="shared" si="22"/>
        <v>0</v>
      </c>
      <c r="DZ108" s="581">
        <f t="shared" si="22"/>
        <v>0</v>
      </c>
      <c r="EA108" s="581">
        <f t="shared" si="22"/>
        <v>0</v>
      </c>
      <c r="EB108" s="581">
        <f t="shared" si="22"/>
        <v>0</v>
      </c>
      <c r="EC108" s="581">
        <f t="shared" ref="EC108:ED108" si="23">EC34</f>
        <v>0</v>
      </c>
      <c r="ED108" s="581">
        <f t="shared" si="23"/>
        <v>0</v>
      </c>
    </row>
    <row r="109" spans="2:134" hidden="1">
      <c r="D109" s="312">
        <f>D40</f>
        <v>41671</v>
      </c>
      <c r="E109" s="312">
        <f t="shared" ref="E109:BP109" si="24">E40</f>
        <v>41699</v>
      </c>
      <c r="F109" s="312">
        <f t="shared" si="24"/>
        <v>41730</v>
      </c>
      <c r="G109" s="312">
        <f t="shared" si="24"/>
        <v>41760</v>
      </c>
      <c r="H109" s="312">
        <f t="shared" si="24"/>
        <v>41791</v>
      </c>
      <c r="I109" s="312">
        <f t="shared" si="24"/>
        <v>41821</v>
      </c>
      <c r="J109" s="312">
        <f t="shared" si="24"/>
        <v>41852</v>
      </c>
      <c r="K109" s="312">
        <f t="shared" si="24"/>
        <v>41883</v>
      </c>
      <c r="L109" s="312">
        <f t="shared" si="24"/>
        <v>41913</v>
      </c>
      <c r="M109" s="312">
        <f t="shared" si="24"/>
        <v>41944</v>
      </c>
      <c r="N109" s="312">
        <f t="shared" si="24"/>
        <v>41974</v>
      </c>
      <c r="O109" s="312">
        <f t="shared" si="24"/>
        <v>42005</v>
      </c>
      <c r="P109" s="312">
        <f t="shared" si="24"/>
        <v>0</v>
      </c>
      <c r="Q109" s="312">
        <f t="shared" si="24"/>
        <v>0</v>
      </c>
      <c r="R109" s="312">
        <f t="shared" si="24"/>
        <v>0</v>
      </c>
      <c r="S109" s="312">
        <f t="shared" si="24"/>
        <v>0</v>
      </c>
      <c r="T109" s="312">
        <f t="shared" si="24"/>
        <v>0</v>
      </c>
      <c r="U109" s="312">
        <f t="shared" si="24"/>
        <v>0</v>
      </c>
      <c r="V109" s="312">
        <f t="shared" si="24"/>
        <v>0</v>
      </c>
      <c r="W109" s="312">
        <f t="shared" si="24"/>
        <v>0</v>
      </c>
      <c r="X109" s="312">
        <f t="shared" si="24"/>
        <v>0</v>
      </c>
      <c r="Y109" s="312">
        <f t="shared" si="24"/>
        <v>0</v>
      </c>
      <c r="Z109" s="312">
        <f t="shared" si="24"/>
        <v>0</v>
      </c>
      <c r="AA109" s="312">
        <f t="shared" si="24"/>
        <v>0</v>
      </c>
      <c r="AB109" s="312">
        <f t="shared" si="24"/>
        <v>0</v>
      </c>
      <c r="AC109" s="312">
        <f t="shared" si="24"/>
        <v>0</v>
      </c>
      <c r="AD109" s="312">
        <f t="shared" si="24"/>
        <v>0</v>
      </c>
      <c r="AE109" s="312">
        <f t="shared" si="24"/>
        <v>0</v>
      </c>
      <c r="AF109" s="312">
        <f t="shared" si="24"/>
        <v>0</v>
      </c>
      <c r="AG109" s="312">
        <f t="shared" si="24"/>
        <v>0</v>
      </c>
      <c r="AH109" s="312">
        <f t="shared" si="24"/>
        <v>0</v>
      </c>
      <c r="AI109" s="312">
        <f t="shared" si="24"/>
        <v>0</v>
      </c>
      <c r="AJ109" s="312">
        <f t="shared" si="24"/>
        <v>0</v>
      </c>
      <c r="AK109" s="312">
        <f t="shared" si="24"/>
        <v>0</v>
      </c>
      <c r="AL109" s="312">
        <f t="shared" si="24"/>
        <v>0</v>
      </c>
      <c r="AM109" s="312">
        <f t="shared" si="24"/>
        <v>0</v>
      </c>
      <c r="AN109" s="312">
        <f t="shared" si="24"/>
        <v>0</v>
      </c>
      <c r="AO109" s="312">
        <f t="shared" si="24"/>
        <v>0</v>
      </c>
      <c r="AP109" s="312">
        <f t="shared" si="24"/>
        <v>0</v>
      </c>
      <c r="AQ109" s="312">
        <f t="shared" si="24"/>
        <v>0</v>
      </c>
      <c r="AR109" s="312">
        <f t="shared" si="24"/>
        <v>0</v>
      </c>
      <c r="AS109" s="312">
        <f t="shared" si="24"/>
        <v>0</v>
      </c>
      <c r="AT109" s="312">
        <f t="shared" si="24"/>
        <v>0</v>
      </c>
      <c r="AU109" s="312">
        <f t="shared" si="24"/>
        <v>0</v>
      </c>
      <c r="AV109" s="312">
        <f t="shared" si="24"/>
        <v>0</v>
      </c>
      <c r="AW109" s="312">
        <f t="shared" si="24"/>
        <v>0</v>
      </c>
      <c r="AX109" s="312">
        <f t="shared" si="24"/>
        <v>0</v>
      </c>
      <c r="AY109" s="312">
        <f t="shared" si="24"/>
        <v>0</v>
      </c>
      <c r="AZ109" s="312">
        <f t="shared" si="24"/>
        <v>0</v>
      </c>
      <c r="BA109" s="312">
        <f t="shared" si="24"/>
        <v>0</v>
      </c>
      <c r="BB109" s="312">
        <f t="shared" si="24"/>
        <v>0</v>
      </c>
      <c r="BC109" s="312">
        <f t="shared" si="24"/>
        <v>0</v>
      </c>
      <c r="BD109" s="312">
        <f t="shared" si="24"/>
        <v>0</v>
      </c>
      <c r="BE109" s="312">
        <f t="shared" si="24"/>
        <v>0</v>
      </c>
      <c r="BF109" s="312">
        <f t="shared" si="24"/>
        <v>0</v>
      </c>
      <c r="BG109" s="312">
        <f t="shared" si="24"/>
        <v>0</v>
      </c>
      <c r="BH109" s="312">
        <f t="shared" si="24"/>
        <v>0</v>
      </c>
      <c r="BI109" s="312">
        <f t="shared" si="24"/>
        <v>0</v>
      </c>
      <c r="BJ109" s="312">
        <f t="shared" si="24"/>
        <v>0</v>
      </c>
      <c r="BK109" s="312">
        <f t="shared" si="24"/>
        <v>0</v>
      </c>
      <c r="BL109" s="312">
        <f t="shared" si="24"/>
        <v>0</v>
      </c>
      <c r="BM109" s="312">
        <f t="shared" si="24"/>
        <v>0</v>
      </c>
      <c r="BN109" s="312">
        <f t="shared" si="24"/>
        <v>0</v>
      </c>
      <c r="BO109" s="312">
        <f t="shared" si="24"/>
        <v>0</v>
      </c>
      <c r="BP109" s="312">
        <f t="shared" si="24"/>
        <v>0</v>
      </c>
      <c r="BQ109" s="312">
        <f t="shared" ref="BQ109:CO109" si="25">BQ40</f>
        <v>0</v>
      </c>
      <c r="BR109" s="312">
        <f t="shared" si="25"/>
        <v>0</v>
      </c>
      <c r="BS109" s="312">
        <f t="shared" si="25"/>
        <v>0</v>
      </c>
      <c r="BT109" s="312">
        <f t="shared" si="25"/>
        <v>0</v>
      </c>
      <c r="BU109" s="312">
        <f t="shared" si="25"/>
        <v>0</v>
      </c>
      <c r="BV109" s="312">
        <f t="shared" si="25"/>
        <v>0</v>
      </c>
      <c r="BW109" s="312">
        <f t="shared" si="25"/>
        <v>0</v>
      </c>
      <c r="BX109" s="312">
        <f t="shared" si="25"/>
        <v>0</v>
      </c>
      <c r="BY109" s="312">
        <f t="shared" si="25"/>
        <v>0</v>
      </c>
      <c r="BZ109" s="312">
        <f t="shared" si="25"/>
        <v>0</v>
      </c>
      <c r="CA109" s="312">
        <f t="shared" si="25"/>
        <v>0</v>
      </c>
      <c r="CB109" s="312">
        <f t="shared" si="25"/>
        <v>0</v>
      </c>
      <c r="CC109" s="312">
        <f t="shared" si="25"/>
        <v>0</v>
      </c>
      <c r="CD109" s="312">
        <f t="shared" si="25"/>
        <v>0</v>
      </c>
      <c r="CE109" s="312">
        <f t="shared" si="25"/>
        <v>0</v>
      </c>
      <c r="CF109" s="312">
        <f t="shared" si="25"/>
        <v>0</v>
      </c>
      <c r="CG109" s="312">
        <f t="shared" si="25"/>
        <v>0</v>
      </c>
      <c r="CH109" s="312">
        <f t="shared" si="25"/>
        <v>0</v>
      </c>
      <c r="CI109" s="312">
        <f t="shared" si="25"/>
        <v>0</v>
      </c>
      <c r="CJ109" s="312">
        <f t="shared" si="25"/>
        <v>0</v>
      </c>
      <c r="CK109" s="312">
        <f t="shared" si="25"/>
        <v>0</v>
      </c>
      <c r="CL109" s="312">
        <f t="shared" si="25"/>
        <v>0</v>
      </c>
      <c r="CM109" s="312">
        <f t="shared" si="25"/>
        <v>0</v>
      </c>
      <c r="CN109" s="312">
        <f t="shared" si="25"/>
        <v>0</v>
      </c>
      <c r="CO109" s="312">
        <f t="shared" si="25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26">HLOOKUP(C112,$D$107:$ED$108,2,FALSE)</f>
        <v>#N/A</v>
      </c>
      <c r="E112" s="312" t="e">
        <f t="shared" ref="E112:E114" si="27">HLOOKUP(C112,$D$107:$ED$109,3,FALSE)</f>
        <v>#N/A</v>
      </c>
    </row>
    <row r="113" spans="3:5" hidden="1">
      <c r="C113" s="234">
        <v>3</v>
      </c>
      <c r="D113" s="256" t="e">
        <f t="shared" si="26"/>
        <v>#N/A</v>
      </c>
      <c r="E113" s="312" t="e">
        <f t="shared" si="27"/>
        <v>#N/A</v>
      </c>
    </row>
    <row r="114" spans="3:5" hidden="1">
      <c r="C114" s="234">
        <v>4</v>
      </c>
      <c r="D114" s="256" t="e">
        <f t="shared" si="26"/>
        <v>#N/A</v>
      </c>
      <c r="E114" s="312" t="e">
        <f t="shared" si="27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O32">
    <cfRule type="cellIs" dxfId="2" priority="3" operator="lessThan">
      <formula>0</formula>
    </cfRule>
  </conditionalFormatting>
  <conditionalFormatting sqref="D34:O37">
    <cfRule type="cellIs" dxfId="1" priority="2" operator="lessThan">
      <formula>0</formula>
    </cfRule>
  </conditionalFormatting>
  <conditionalFormatting sqref="D41:O45">
    <cfRule type="cellIs" dxfId="0" priority="1" operator="lessThan">
      <formula>0</formula>
    </cfRule>
  </conditionalFormatting>
  <dataValidations disablePrompts="1" count="32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J33 D33 E33 F33 G33 H33 I33 K33 L33 M33 N33 P33 O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SUM(D26:O26)&lt;=F100</formula1>
    </dataValidation>
    <dataValidation type="custom" allowBlank="1" showInputMessage="1" showErrorMessage="1" sqref="E26">
      <formula1>SUM(D26:O26)&lt;=F100</formula1>
    </dataValidation>
    <dataValidation type="custom" allowBlank="1" showInputMessage="1" showErrorMessage="1" sqref="F26">
      <formula1>SUM(D26:O26)&lt;=F100</formula1>
    </dataValidation>
    <dataValidation type="custom" allowBlank="1" showInputMessage="1" showErrorMessage="1" sqref="G26">
      <formula1>SUM(D26:O26)&lt;=F100</formula1>
    </dataValidation>
    <dataValidation type="custom" allowBlank="1" showInputMessage="1" showErrorMessage="1" sqref="H26">
      <formula1>SUM(D26:O26)&lt;=F100</formula1>
    </dataValidation>
    <dataValidation type="custom" allowBlank="1" showInputMessage="1" showErrorMessage="1" sqref="I26">
      <formula1>SUM(D26:O26)&lt;=F100</formula1>
    </dataValidation>
    <dataValidation type="custom" allowBlank="1" showInputMessage="1" showErrorMessage="1" sqref="J26">
      <formula1>SUM(D26:O26)&lt;=F100</formula1>
    </dataValidation>
    <dataValidation type="custom" allowBlank="1" showInputMessage="1" showErrorMessage="1" sqref="K26">
      <formula1>SUM(D26:O26)&lt;=F100</formula1>
    </dataValidation>
    <dataValidation type="custom" allowBlank="1" showInputMessage="1" showErrorMessage="1" sqref="L26">
      <formula1>SUM(D26:O26)&lt;=F100</formula1>
    </dataValidation>
    <dataValidation type="custom" allowBlank="1" showInputMessage="1" showErrorMessage="1" sqref="M26">
      <formula1>SUM(D26:O26)&lt;=F100</formula1>
    </dataValidation>
    <dataValidation type="custom" allowBlank="1" showInputMessage="1" showErrorMessage="1" sqref="N26">
      <formula1>SUM(D26:O26)&lt;=F100</formula1>
    </dataValidation>
    <dataValidation type="custom" allowBlank="1" showInputMessage="1" showErrorMessage="1" sqref="O26">
      <formula1>SUM(D26:O26)&lt;=F100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2014-09-18T19:02:43Z</dcterms:modified>
</cp:coreProperties>
</file>