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C97" i="21" l="1"/>
  <c r="E42" i="3"/>
  <c r="E41" i="3"/>
  <c r="E35" i="3"/>
  <c r="E34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D40" i="3"/>
  <c r="D39" i="3"/>
  <c r="D38" i="3"/>
  <c r="D45" i="3"/>
  <c r="D37" i="3"/>
  <c r="D32" i="3"/>
  <c r="D36" i="3"/>
  <c r="D28" i="3"/>
  <c r="D31" i="3" s="1"/>
  <c r="D25" i="3"/>
  <c r="D24" i="3"/>
  <c r="D15" i="3"/>
  <c r="E42" i="1" l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3" i="3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<sst xmlns="http://schemas.openxmlformats.org/spreadsheetml/2006/main" count="4482" uniqueCount="1481">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</sst>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4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4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zoomScale="70" zoomScaleNormal="70" workbookViewId="0">
      <selection activeCell="D21" sqref="D21:G21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33" t="s">
        <v>340</v>
      </c>
      <c r="C2" s="833"/>
      <c r="D2" s="833"/>
      <c r="E2" s="833"/>
      <c r="F2" s="833"/>
      <c r="G2" s="833"/>
      <c r="H2" s="833"/>
      <c r="I2" s="833"/>
      <c r="K2" s="815" t="s">
        <v>312</v>
      </c>
      <c r="L2" s="815"/>
      <c r="M2" s="815"/>
      <c r="N2" s="815"/>
      <c r="O2" s="815"/>
      <c r="P2" s="815"/>
      <c r="Q2" s="815"/>
      <c r="R2" s="815"/>
      <c r="S2" s="815"/>
      <c r="T2" s="815"/>
      <c r="U2" s="815"/>
      <c r="V2" s="815"/>
      <c r="W2" s="815"/>
      <c r="X2" s="815"/>
      <c r="Y2" s="815"/>
      <c r="Z2" s="815"/>
      <c r="AA2" s="815"/>
      <c r="AB2" s="815"/>
      <c r="AC2" s="815"/>
      <c r="AD2" s="815"/>
      <c r="AE2" s="815"/>
      <c r="AF2" s="815"/>
      <c r="AG2" s="815"/>
      <c r="AH2" s="815"/>
      <c r="AI2" s="815"/>
      <c r="AJ2" s="815"/>
      <c r="AK2" s="815"/>
      <c r="AL2" s="815"/>
      <c r="AM2" s="815"/>
      <c r="AN2" s="815"/>
      <c r="AO2" s="815"/>
      <c r="AP2" s="815"/>
      <c r="AQ2" s="815"/>
      <c r="AR2" s="815"/>
      <c r="AS2" s="815"/>
      <c r="AT2" s="815"/>
      <c r="AU2" s="815"/>
      <c r="AV2" s="815"/>
      <c r="AW2" s="815"/>
      <c r="AX2" s="815"/>
      <c r="AY2" s="815"/>
      <c r="AZ2" s="815"/>
      <c r="BA2" s="815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34" t="s">
        <v>0</v>
      </c>
      <c r="C4" s="99" t="s">
        <v>337</v>
      </c>
      <c r="D4" s="817"/>
      <c r="E4" s="816"/>
      <c r="F4" s="816"/>
      <c r="G4" s="816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35"/>
      <c r="C5" s="99" t="s">
        <v>1</v>
      </c>
      <c r="D5" s="816" t="s">
        <v>343</v>
      </c>
      <c r="E5" s="816"/>
      <c r="F5" s="816"/>
      <c r="G5" s="816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35"/>
      <c r="C6" s="99" t="s">
        <v>4</v>
      </c>
      <c r="D6" s="817" t="s">
        <v>338</v>
      </c>
      <c r="E6" s="816"/>
      <c r="F6" s="816"/>
      <c r="G6" s="816"/>
      <c r="H6" s="16"/>
      <c r="I6" s="18"/>
      <c r="K6" s="818" t="s">
        <v>5</v>
      </c>
      <c r="L6" s="818"/>
      <c r="M6" s="819"/>
      <c r="N6" s="820"/>
      <c r="O6" s="821"/>
      <c r="P6" s="821"/>
      <c r="Q6" s="822"/>
      <c r="R6" s="823" t="s">
        <v>6</v>
      </c>
      <c r="S6" s="824"/>
      <c r="T6" s="825"/>
      <c r="U6" s="820"/>
      <c r="V6" s="826"/>
      <c r="W6" s="826"/>
      <c r="X6" s="827"/>
      <c r="Y6" s="828" t="s">
        <v>7</v>
      </c>
      <c r="Z6" s="828"/>
      <c r="AA6" s="820"/>
      <c r="AB6" s="826"/>
      <c r="AC6" s="826"/>
      <c r="AD6" s="826"/>
      <c r="AE6" s="827"/>
      <c r="AF6" s="3"/>
      <c r="AG6" s="829" t="s">
        <v>5</v>
      </c>
      <c r="AH6" s="829"/>
      <c r="AI6" s="829"/>
      <c r="AJ6" s="830"/>
      <c r="AK6" s="826"/>
      <c r="AL6" s="826"/>
      <c r="AM6" s="827"/>
      <c r="AN6" s="824" t="s">
        <v>6</v>
      </c>
      <c r="AO6" s="824"/>
      <c r="AP6" s="825"/>
      <c r="AQ6" s="820"/>
      <c r="AR6" s="826"/>
      <c r="AS6" s="826"/>
      <c r="AT6" s="827"/>
      <c r="AU6" s="828" t="s">
        <v>7</v>
      </c>
      <c r="AV6" s="831"/>
      <c r="AW6" s="820"/>
      <c r="AX6" s="826"/>
      <c r="AY6" s="826"/>
      <c r="AZ6" s="826"/>
      <c r="BA6" s="832"/>
    </row>
    <row r="7" spans="2:53" customFormat="1" ht="15" customHeight="1" thickBot="1">
      <c r="B7" s="835"/>
      <c r="C7" s="100" t="s">
        <v>619</v>
      </c>
      <c r="D7" s="836"/>
      <c r="E7" s="836"/>
      <c r="F7" s="836"/>
      <c r="G7" s="816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33"/>
      <c r="C8" s="99" t="s">
        <v>620</v>
      </c>
      <c r="D8" s="816" t="s">
        <v>345</v>
      </c>
      <c r="E8" s="816"/>
      <c r="F8" s="816"/>
      <c r="G8" s="816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39" t="s">
        <v>631</v>
      </c>
      <c r="C9" s="99" t="s">
        <v>10</v>
      </c>
      <c r="D9" s="816" t="s">
        <v>386</v>
      </c>
      <c r="E9" s="816"/>
      <c r="F9" s="816"/>
      <c r="G9" s="816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0"/>
      <c r="C10" s="99" t="s">
        <v>621</v>
      </c>
      <c r="D10" s="816"/>
      <c r="E10" s="816"/>
      <c r="F10" s="816"/>
      <c r="G10" s="816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0"/>
      <c r="C11" s="99" t="s">
        <v>12</v>
      </c>
      <c r="D11" s="816"/>
      <c r="E11" s="816"/>
      <c r="F11" s="816"/>
      <c r="G11" s="816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0"/>
      <c r="C12" s="99" t="s">
        <v>622</v>
      </c>
      <c r="D12" s="816"/>
      <c r="E12" s="816"/>
      <c r="F12" s="816"/>
      <c r="G12" s="816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0"/>
      <c r="C13" s="99" t="s">
        <v>623</v>
      </c>
      <c r="D13" s="816"/>
      <c r="E13" s="816"/>
      <c r="F13" s="816"/>
      <c r="G13" s="816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0"/>
      <c r="C14" s="99" t="s">
        <v>624</v>
      </c>
      <c r="D14" s="816"/>
      <c r="E14" s="816"/>
      <c r="F14" s="816"/>
      <c r="G14" s="816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0"/>
      <c r="C15" s="99" t="s">
        <v>625</v>
      </c>
      <c r="D15" s="842"/>
      <c r="E15" s="842"/>
      <c r="F15" s="842"/>
      <c r="G15" s="842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1"/>
      <c r="C16" s="99" t="s">
        <v>18</v>
      </c>
      <c r="D16" s="817"/>
      <c r="E16" s="816"/>
      <c r="F16" s="816"/>
      <c r="G16" s="816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39" t="s">
        <v>630</v>
      </c>
      <c r="C17" s="99" t="s">
        <v>626</v>
      </c>
      <c r="D17" s="816" t="s">
        <v>135</v>
      </c>
      <c r="E17" s="816"/>
      <c r="F17" s="816"/>
      <c r="G17" s="816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0"/>
      <c r="C18" s="99" t="s">
        <v>627</v>
      </c>
      <c r="D18" s="816"/>
      <c r="E18" s="816"/>
      <c r="F18" s="816"/>
      <c r="G18" s="816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0"/>
      <c r="C19" s="99" t="s">
        <v>628</v>
      </c>
      <c r="D19" s="816"/>
      <c r="E19" s="816"/>
      <c r="F19" s="816"/>
      <c r="G19" s="816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1"/>
      <c r="C20" s="99" t="s">
        <v>629</v>
      </c>
      <c r="D20" s="816"/>
      <c r="E20" s="816"/>
      <c r="F20" s="816"/>
      <c r="G20" s="816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3" t="s">
        <v>22</v>
      </c>
      <c r="C21" s="99" t="s">
        <v>23</v>
      </c>
      <c r="D21" s="831" t="s">
        <v>166</v>
      </c>
      <c r="E21" s="828"/>
      <c r="F21" s="828"/>
      <c r="G21" s="828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68"/>
      <c r="C22" s="99" t="s">
        <v>24</v>
      </c>
      <c r="D22" s="836"/>
      <c r="E22" s="836"/>
      <c r="F22" s="836"/>
      <c r="G22" s="836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3" t="s">
        <v>1416</v>
      </c>
      <c r="C23" s="99" t="s">
        <v>25</v>
      </c>
      <c r="D23" s="838"/>
      <c r="E23" s="838"/>
      <c r="F23" s="854" t="str">
        <f>IF(OR(D26=CE125,D26=CG125),"Endeudamiento no debe superar S/.6 mil (Titular + Cónyugue)","")</f>
        <v/>
      </c>
      <c r="G23" s="854"/>
      <c r="H23" s="854"/>
      <c r="I23" s="854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44"/>
      <c r="C24" s="134" t="s">
        <v>26</v>
      </c>
      <c r="D24" s="849"/>
      <c r="E24" s="849"/>
      <c r="F24" s="855"/>
      <c r="G24" s="855"/>
      <c r="H24" s="855"/>
      <c r="I24" s="855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1" t="s">
        <v>203</v>
      </c>
      <c r="C25" s="122" t="s">
        <v>27</v>
      </c>
      <c r="D25" s="122" t="s">
        <v>28</v>
      </c>
      <c r="E25" s="852" t="s">
        <v>1356</v>
      </c>
      <c r="F25" s="853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73"/>
      <c r="C26" s="127" t="s">
        <v>393</v>
      </c>
      <c r="D26" s="127"/>
      <c r="E26" s="875" t="s">
        <v>135</v>
      </c>
      <c r="F26" s="876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59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0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0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0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0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1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1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2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2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37" t="s">
        <v>36</v>
      </c>
      <c r="L35" s="837"/>
      <c r="M35" s="837"/>
      <c r="N35" s="837"/>
      <c r="O35" s="837"/>
      <c r="P35" s="837"/>
      <c r="Q35" s="83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46" t="s">
        <v>36</v>
      </c>
      <c r="AH35" s="847"/>
      <c r="AI35" s="847"/>
      <c r="AJ35" s="847"/>
      <c r="AK35" s="847"/>
      <c r="AL35" s="847"/>
      <c r="AM35" s="848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73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45" t="s">
        <v>39</v>
      </c>
      <c r="L36" s="845"/>
      <c r="M36" s="845"/>
      <c r="N36" s="845"/>
      <c r="O36" s="845"/>
      <c r="P36" s="845"/>
      <c r="Q36" s="845"/>
      <c r="R36" s="851"/>
      <c r="S36" s="851"/>
      <c r="T36" s="851"/>
      <c r="U36" s="851"/>
      <c r="V36" s="851"/>
      <c r="W36" s="851"/>
      <c r="X36" s="851"/>
      <c r="Y36" s="851"/>
      <c r="Z36" s="851"/>
      <c r="AA36" s="851"/>
      <c r="AB36" s="851"/>
      <c r="AC36" s="851"/>
      <c r="AD36" s="851"/>
      <c r="AE36" s="8"/>
      <c r="AF36" s="3"/>
      <c r="AG36" s="850" t="s">
        <v>39</v>
      </c>
      <c r="AH36" s="850"/>
      <c r="AI36" s="850"/>
      <c r="AJ36" s="850"/>
      <c r="AK36" s="850"/>
      <c r="AL36" s="850"/>
      <c r="AM36" s="850"/>
      <c r="AN36" s="879"/>
      <c r="AO36" s="880"/>
      <c r="AP36" s="880"/>
      <c r="AQ36" s="880"/>
      <c r="AR36" s="880"/>
      <c r="AS36" s="880"/>
      <c r="AT36" s="880"/>
      <c r="AU36" s="880"/>
      <c r="AV36" s="880"/>
      <c r="AW36" s="880"/>
      <c r="AX36" s="880"/>
      <c r="AY36" s="880"/>
      <c r="AZ36" s="881"/>
      <c r="BA36" s="9"/>
      <c r="BC36"/>
      <c r="CA36"/>
    </row>
    <row r="37" spans="2:79" ht="15" customHeight="1" thickBot="1">
      <c r="B37" s="869" t="s">
        <v>37</v>
      </c>
      <c r="C37" s="122" t="s">
        <v>31</v>
      </c>
      <c r="D37" s="858" t="s">
        <v>38</v>
      </c>
      <c r="E37" s="858"/>
      <c r="F37" s="858"/>
      <c r="G37" s="858"/>
      <c r="H37" s="122" t="s">
        <v>33</v>
      </c>
      <c r="I37" s="122" t="s">
        <v>34</v>
      </c>
      <c r="K37" s="882" t="s">
        <v>40</v>
      </c>
      <c r="L37" s="845"/>
      <c r="M37" s="845"/>
      <c r="N37" s="845"/>
      <c r="O37" s="845"/>
      <c r="P37" s="845"/>
      <c r="Q37" s="845"/>
      <c r="R37" s="851"/>
      <c r="S37" s="851"/>
      <c r="T37" s="851"/>
      <c r="U37" s="851"/>
      <c r="V37" s="851"/>
      <c r="W37" s="851"/>
      <c r="X37" s="851"/>
      <c r="Y37" s="851"/>
      <c r="Z37" s="851"/>
      <c r="AA37" s="851"/>
      <c r="AB37" s="851"/>
      <c r="AC37" s="851"/>
      <c r="AD37" s="851"/>
      <c r="AE37" s="8"/>
      <c r="AF37" s="3"/>
      <c r="AG37" s="850" t="s">
        <v>40</v>
      </c>
      <c r="AH37" s="850"/>
      <c r="AI37" s="850"/>
      <c r="AJ37" s="850"/>
      <c r="AK37" s="850"/>
      <c r="AL37" s="850"/>
      <c r="AM37" s="850"/>
      <c r="AN37" s="879"/>
      <c r="AO37" s="880"/>
      <c r="AP37" s="880"/>
      <c r="AQ37" s="880"/>
      <c r="AR37" s="880"/>
      <c r="AS37" s="880"/>
      <c r="AT37" s="880"/>
      <c r="AU37" s="880"/>
      <c r="AV37" s="880"/>
      <c r="AW37" s="880"/>
      <c r="AX37" s="880"/>
      <c r="AY37" s="880"/>
      <c r="AZ37" s="881"/>
      <c r="BA37" s="9"/>
      <c r="BC37"/>
      <c r="CA37"/>
    </row>
    <row r="38" spans="2:79" ht="15" customHeight="1" thickBot="1">
      <c r="B38" s="870"/>
      <c r="C38" s="130"/>
      <c r="D38" s="874"/>
      <c r="E38" s="874"/>
      <c r="F38" s="874"/>
      <c r="G38" s="874"/>
      <c r="H38" s="160" t="str">
        <f>IFERROR(HLOOKUP(D38,parametros!$C$32:$EW$34,3,FALSE),"")</f>
        <v/>
      </c>
      <c r="I38" s="135"/>
      <c r="K38" s="845" t="s">
        <v>45</v>
      </c>
      <c r="L38" s="845"/>
      <c r="M38" s="845"/>
      <c r="N38" s="845"/>
      <c r="O38" s="845"/>
      <c r="P38" s="845"/>
      <c r="Q38" s="845"/>
      <c r="R38" s="851"/>
      <c r="S38" s="851"/>
      <c r="T38" s="851"/>
      <c r="U38" s="851"/>
      <c r="V38" s="851"/>
      <c r="W38" s="851"/>
      <c r="X38" s="851"/>
      <c r="Y38" s="851"/>
      <c r="Z38" s="851"/>
      <c r="AA38" s="851"/>
      <c r="AB38" s="851"/>
      <c r="AC38" s="851"/>
      <c r="AD38" s="851"/>
      <c r="AE38" s="8"/>
      <c r="AF38" s="3"/>
      <c r="AG38" s="850" t="s">
        <v>45</v>
      </c>
      <c r="AH38" s="850"/>
      <c r="AI38" s="850"/>
      <c r="AJ38" s="850"/>
      <c r="AK38" s="850"/>
      <c r="AL38" s="850"/>
      <c r="AM38" s="850"/>
      <c r="AN38" s="879"/>
      <c r="AO38" s="880"/>
      <c r="AP38" s="880"/>
      <c r="AQ38" s="880"/>
      <c r="AR38" s="880"/>
      <c r="AS38" s="880"/>
      <c r="AT38" s="880"/>
      <c r="AU38" s="880"/>
      <c r="AV38" s="880"/>
      <c r="AW38" s="880"/>
      <c r="AX38" s="880"/>
      <c r="AY38" s="880"/>
      <c r="AZ38" s="881"/>
      <c r="BA38" s="9"/>
      <c r="BC38"/>
      <c r="CA38"/>
    </row>
    <row r="39" spans="2:79" ht="15" customHeight="1" thickBot="1">
      <c r="B39" s="863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4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4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83" t="str">
        <f>IF(H40="","",IF(E26="Si","",IF(OR(H40&gt;$CE$176,H40&lt;$CD$176),IF(OR(D26="Kiva Agrícola",D26="Kiva Pecuario"),"TEA no corresponde. Solicitar excepción","TEA no corresponde"),"")))</f>
        <v>TEA no corresponde</v>
      </c>
      <c r="I41" s="884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5"/>
      <c r="C42" s="127" t="s">
        <v>187</v>
      </c>
      <c r="D42" s="130"/>
      <c r="E42" s="127">
        <f>IFERROR(VLOOKUP(C42,$CD$179:$CE$184,2,FALSE),0)</f>
        <v>90</v>
      </c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43" t="s">
        <v>46</v>
      </c>
      <c r="C43" s="101" t="s">
        <v>118</v>
      </c>
      <c r="D43" s="101" t="s">
        <v>117</v>
      </c>
      <c r="E43" s="867" t="s">
        <v>617</v>
      </c>
      <c r="F43" s="867"/>
      <c r="G43" s="101" t="s">
        <v>47</v>
      </c>
      <c r="H43" s="867" t="s">
        <v>48</v>
      </c>
      <c r="I43" s="867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44"/>
      <c r="C44" s="123"/>
      <c r="D44" s="123"/>
      <c r="E44" s="866" t="s">
        <v>158</v>
      </c>
      <c r="F44" s="866"/>
      <c r="G44" s="123"/>
      <c r="H44" s="866"/>
      <c r="I44" s="866"/>
      <c r="J44" s="15"/>
      <c r="K44" s="885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886"/>
      <c r="AD44" s="886"/>
      <c r="AE44" s="886"/>
      <c r="AF44" s="886"/>
      <c r="AG44" s="886"/>
      <c r="AH44" s="886"/>
      <c r="AI44" s="886"/>
      <c r="AJ44" s="886"/>
      <c r="AK44" s="886"/>
      <c r="AL44" s="886"/>
      <c r="AM44" s="886"/>
      <c r="AN44" s="886"/>
      <c r="AO44" s="886"/>
      <c r="AP44" s="886"/>
      <c r="AQ44" s="886"/>
      <c r="AR44" s="886"/>
      <c r="AS44" s="886"/>
      <c r="AT44" s="886"/>
      <c r="AU44" s="886"/>
      <c r="AV44" s="886"/>
      <c r="AW44" s="886"/>
      <c r="AX44" s="886"/>
      <c r="AY44" s="886"/>
      <c r="AZ44" s="886"/>
      <c r="BA44" s="887"/>
      <c r="BC44"/>
      <c r="CA44"/>
    </row>
    <row r="45" spans="2:79" ht="15" customHeight="1" thickBot="1">
      <c r="B45" s="843" t="s">
        <v>49</v>
      </c>
      <c r="C45" s="136" t="s">
        <v>50</v>
      </c>
      <c r="D45" s="101" t="s">
        <v>126</v>
      </c>
      <c r="E45" s="856" t="s">
        <v>51</v>
      </c>
      <c r="F45" s="856"/>
      <c r="G45" s="136" t="s">
        <v>618</v>
      </c>
      <c r="H45" s="44"/>
      <c r="I45" s="44"/>
      <c r="J45" s="15"/>
      <c r="K45" s="888"/>
      <c r="L45" s="889"/>
      <c r="M45" s="889"/>
      <c r="N45" s="889"/>
      <c r="O45" s="889"/>
      <c r="P45" s="889"/>
      <c r="Q45" s="889"/>
      <c r="R45" s="889"/>
      <c r="S45" s="889"/>
      <c r="T45" s="889"/>
      <c r="U45" s="889"/>
      <c r="V45" s="889"/>
      <c r="W45" s="889"/>
      <c r="X45" s="889"/>
      <c r="Y45" s="889"/>
      <c r="Z45" s="889"/>
      <c r="AA45" s="889"/>
      <c r="AB45" s="889"/>
      <c r="AC45" s="889"/>
      <c r="AD45" s="889"/>
      <c r="AE45" s="889"/>
      <c r="AF45" s="889"/>
      <c r="AG45" s="889"/>
      <c r="AH45" s="889"/>
      <c r="AI45" s="889"/>
      <c r="AJ45" s="889"/>
      <c r="AK45" s="889"/>
      <c r="AL45" s="889"/>
      <c r="AM45" s="889"/>
      <c r="AN45" s="889"/>
      <c r="AO45" s="889"/>
      <c r="AP45" s="889"/>
      <c r="AQ45" s="889"/>
      <c r="AR45" s="889"/>
      <c r="AS45" s="889"/>
      <c r="AT45" s="889"/>
      <c r="AU45" s="889"/>
      <c r="AV45" s="889"/>
      <c r="AW45" s="889"/>
      <c r="AX45" s="889"/>
      <c r="AY45" s="889"/>
      <c r="AZ45" s="889"/>
      <c r="BA45" s="890"/>
      <c r="BC45"/>
      <c r="CA45"/>
    </row>
    <row r="46" spans="2:79" ht="15" customHeight="1" thickBot="1">
      <c r="B46" s="862"/>
      <c r="C46" s="138" t="s">
        <v>53</v>
      </c>
      <c r="D46" s="157"/>
      <c r="E46" s="857"/>
      <c r="F46" s="857"/>
      <c r="G46" s="140"/>
      <c r="H46" s="877">
        <f>SUM(E46:G46)</f>
        <v>0</v>
      </c>
      <c r="I46" s="877"/>
      <c r="J46" s="15"/>
      <c r="K46" s="888"/>
      <c r="L46" s="889"/>
      <c r="M46" s="889"/>
      <c r="N46" s="889"/>
      <c r="O46" s="889"/>
      <c r="P46" s="889"/>
      <c r="Q46" s="889"/>
      <c r="R46" s="889"/>
      <c r="S46" s="889"/>
      <c r="T46" s="889"/>
      <c r="U46" s="889"/>
      <c r="V46" s="889"/>
      <c r="W46" s="889"/>
      <c r="X46" s="889"/>
      <c r="Y46" s="889"/>
      <c r="Z46" s="889"/>
      <c r="AA46" s="889"/>
      <c r="AB46" s="889"/>
      <c r="AC46" s="889"/>
      <c r="AD46" s="889"/>
      <c r="AE46" s="889"/>
      <c r="AF46" s="889"/>
      <c r="AG46" s="889"/>
      <c r="AH46" s="889"/>
      <c r="AI46" s="889"/>
      <c r="AJ46" s="889"/>
      <c r="AK46" s="889"/>
      <c r="AL46" s="889"/>
      <c r="AM46" s="889"/>
      <c r="AN46" s="889"/>
      <c r="AO46" s="889"/>
      <c r="AP46" s="889"/>
      <c r="AQ46" s="889"/>
      <c r="AR46" s="889"/>
      <c r="AS46" s="889"/>
      <c r="AT46" s="889"/>
      <c r="AU46" s="889"/>
      <c r="AV46" s="889"/>
      <c r="AW46" s="889"/>
      <c r="AX46" s="889"/>
      <c r="AY46" s="889"/>
      <c r="AZ46" s="889"/>
      <c r="BA46" s="890"/>
      <c r="BC46"/>
      <c r="CA46"/>
    </row>
    <row r="47" spans="2:79" ht="15" customHeight="1" thickBot="1">
      <c r="B47" s="862"/>
      <c r="C47" s="138" t="s">
        <v>315</v>
      </c>
      <c r="D47" s="139"/>
      <c r="E47" s="857"/>
      <c r="F47" s="857"/>
      <c r="G47" s="140"/>
      <c r="H47" s="877">
        <f>SUM(E47:G47)</f>
        <v>0</v>
      </c>
      <c r="I47" s="877"/>
      <c r="K47" s="888"/>
      <c r="L47" s="889"/>
      <c r="M47" s="889"/>
      <c r="N47" s="889"/>
      <c r="O47" s="889"/>
      <c r="P47" s="889"/>
      <c r="Q47" s="889"/>
      <c r="R47" s="889"/>
      <c r="S47" s="889"/>
      <c r="T47" s="889"/>
      <c r="U47" s="889"/>
      <c r="V47" s="889"/>
      <c r="W47" s="889"/>
      <c r="X47" s="889"/>
      <c r="Y47" s="889"/>
      <c r="Z47" s="889"/>
      <c r="AA47" s="889"/>
      <c r="AB47" s="889"/>
      <c r="AC47" s="889"/>
      <c r="AD47" s="889"/>
      <c r="AE47" s="889"/>
      <c r="AF47" s="889"/>
      <c r="AG47" s="889"/>
      <c r="AH47" s="889"/>
      <c r="AI47" s="889"/>
      <c r="AJ47" s="889"/>
      <c r="AK47" s="889"/>
      <c r="AL47" s="889"/>
      <c r="AM47" s="889"/>
      <c r="AN47" s="889"/>
      <c r="AO47" s="889"/>
      <c r="AP47" s="889"/>
      <c r="AQ47" s="889"/>
      <c r="AR47" s="889"/>
      <c r="AS47" s="889"/>
      <c r="AT47" s="889"/>
      <c r="AU47" s="889"/>
      <c r="AV47" s="889"/>
      <c r="AW47" s="889"/>
      <c r="AX47" s="889"/>
      <c r="AY47" s="889"/>
      <c r="AZ47" s="889"/>
      <c r="BA47" s="890"/>
      <c r="BC47"/>
      <c r="CA47"/>
    </row>
    <row r="48" spans="2:79" ht="15" customHeight="1" thickBot="1">
      <c r="B48" s="862"/>
      <c r="C48" s="141" t="s">
        <v>55</v>
      </c>
      <c r="D48" s="513"/>
      <c r="E48" s="857"/>
      <c r="F48" s="857"/>
      <c r="G48" s="140"/>
      <c r="H48" s="877">
        <f>SUM(E48:G48)</f>
        <v>0</v>
      </c>
      <c r="I48" s="877"/>
      <c r="K48" s="888"/>
      <c r="L48" s="889"/>
      <c r="M48" s="889"/>
      <c r="N48" s="889"/>
      <c r="O48" s="889"/>
      <c r="P48" s="889"/>
      <c r="Q48" s="889"/>
      <c r="R48" s="889"/>
      <c r="S48" s="889"/>
      <c r="T48" s="889"/>
      <c r="U48" s="889"/>
      <c r="V48" s="889"/>
      <c r="W48" s="889"/>
      <c r="X48" s="889"/>
      <c r="Y48" s="889"/>
      <c r="Z48" s="889"/>
      <c r="AA48" s="889"/>
      <c r="AB48" s="889"/>
      <c r="AC48" s="889"/>
      <c r="AD48" s="889"/>
      <c r="AE48" s="889"/>
      <c r="AF48" s="889"/>
      <c r="AG48" s="889"/>
      <c r="AH48" s="889"/>
      <c r="AI48" s="889"/>
      <c r="AJ48" s="889"/>
      <c r="AK48" s="889"/>
      <c r="AL48" s="889"/>
      <c r="AM48" s="889"/>
      <c r="AN48" s="889"/>
      <c r="AO48" s="889"/>
      <c r="AP48" s="889"/>
      <c r="AQ48" s="889"/>
      <c r="AR48" s="889"/>
      <c r="AS48" s="889"/>
      <c r="AT48" s="889"/>
      <c r="AU48" s="889"/>
      <c r="AV48" s="889"/>
      <c r="AW48" s="889"/>
      <c r="AX48" s="889"/>
      <c r="AY48" s="889"/>
      <c r="AZ48" s="889"/>
      <c r="BA48" s="890"/>
      <c r="BC48"/>
      <c r="CA48"/>
    </row>
    <row r="49" spans="2:79" ht="15" customHeight="1" thickBot="1">
      <c r="B49" s="862"/>
      <c r="C49" s="138" t="s">
        <v>56</v>
      </c>
      <c r="D49" s="139"/>
      <c r="E49" s="857"/>
      <c r="F49" s="857"/>
      <c r="G49" s="140"/>
      <c r="H49" s="877">
        <f>SUM(E49:G49)</f>
        <v>0</v>
      </c>
      <c r="I49" s="877"/>
      <c r="K49" s="888"/>
      <c r="L49" s="889"/>
      <c r="M49" s="889"/>
      <c r="N49" s="889"/>
      <c r="O49" s="889"/>
      <c r="P49" s="889"/>
      <c r="Q49" s="889"/>
      <c r="R49" s="889"/>
      <c r="S49" s="889"/>
      <c r="T49" s="889"/>
      <c r="U49" s="889"/>
      <c r="V49" s="889"/>
      <c r="W49" s="889"/>
      <c r="X49" s="889"/>
      <c r="Y49" s="889"/>
      <c r="Z49" s="889"/>
      <c r="AA49" s="889"/>
      <c r="AB49" s="889"/>
      <c r="AC49" s="889"/>
      <c r="AD49" s="889"/>
      <c r="AE49" s="889"/>
      <c r="AF49" s="889"/>
      <c r="AG49" s="889"/>
      <c r="AH49" s="889"/>
      <c r="AI49" s="889"/>
      <c r="AJ49" s="889"/>
      <c r="AK49" s="889"/>
      <c r="AL49" s="889"/>
      <c r="AM49" s="889"/>
      <c r="AN49" s="889"/>
      <c r="AO49" s="889"/>
      <c r="AP49" s="889"/>
      <c r="AQ49" s="889"/>
      <c r="AR49" s="889"/>
      <c r="AS49" s="889"/>
      <c r="AT49" s="889"/>
      <c r="AU49" s="889"/>
      <c r="AV49" s="889"/>
      <c r="AW49" s="889"/>
      <c r="AX49" s="889"/>
      <c r="AY49" s="889"/>
      <c r="AZ49" s="889"/>
      <c r="BA49" s="890"/>
      <c r="BC49"/>
      <c r="CA49"/>
    </row>
    <row r="50" spans="2:79" ht="15" customHeight="1" thickBot="1">
      <c r="B50" s="844"/>
      <c r="C50" s="878" t="s">
        <v>614</v>
      </c>
      <c r="D50" s="878"/>
      <c r="E50" s="878"/>
      <c r="F50" s="878"/>
      <c r="G50" s="878"/>
      <c r="H50" s="877">
        <f>SUM(H46:H49)</f>
        <v>0</v>
      </c>
      <c r="I50" s="877"/>
      <c r="K50" s="891"/>
      <c r="L50" s="892"/>
      <c r="M50" s="892"/>
      <c r="N50" s="892"/>
      <c r="O50" s="892"/>
      <c r="P50" s="892"/>
      <c r="Q50" s="892"/>
      <c r="R50" s="892"/>
      <c r="S50" s="892"/>
      <c r="T50" s="892"/>
      <c r="U50" s="892"/>
      <c r="V50" s="892"/>
      <c r="W50" s="892"/>
      <c r="X50" s="892"/>
      <c r="Y50" s="892"/>
      <c r="Z50" s="892"/>
      <c r="AA50" s="892"/>
      <c r="AB50" s="892"/>
      <c r="AC50" s="892"/>
      <c r="AD50" s="892"/>
      <c r="AE50" s="892"/>
      <c r="AF50" s="892"/>
      <c r="AG50" s="892"/>
      <c r="AH50" s="892"/>
      <c r="AI50" s="892"/>
      <c r="AJ50" s="892"/>
      <c r="AK50" s="892"/>
      <c r="AL50" s="892"/>
      <c r="AM50" s="892"/>
      <c r="AN50" s="892"/>
      <c r="AO50" s="892"/>
      <c r="AP50" s="892"/>
      <c r="AQ50" s="892"/>
      <c r="AR50" s="892"/>
      <c r="AS50" s="892"/>
      <c r="AT50" s="892"/>
      <c r="AU50" s="892"/>
      <c r="AV50" s="892"/>
      <c r="AW50" s="892"/>
      <c r="AX50" s="892"/>
      <c r="AY50" s="892"/>
      <c r="AZ50" s="892"/>
      <c r="BA50" s="893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94" t="s">
        <v>727</v>
      </c>
      <c r="CE158" s="894"/>
      <c r="CF158" s="894"/>
      <c r="CG158" s="894"/>
      <c r="CH158" s="894" t="s">
        <v>728</v>
      </c>
      <c r="CI158" s="894"/>
      <c r="CJ158" s="894"/>
      <c r="CK158" s="894"/>
    </row>
    <row r="159" spans="81:89" ht="15" customHeight="1">
      <c r="CC159" t="s">
        <v>711</v>
      </c>
      <c r="CD159" s="894" t="s">
        <v>725</v>
      </c>
      <c r="CE159" s="894"/>
      <c r="CF159" s="894" t="s">
        <v>726</v>
      </c>
      <c r="CG159" s="894"/>
      <c r="CH159" s="894" t="s">
        <v>725</v>
      </c>
      <c r="CI159" s="894"/>
      <c r="CJ159" s="894" t="s">
        <v>726</v>
      </c>
      <c r="CK159" s="894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41897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20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38" t="s">
        <v>202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</row>
    <row r="3" spans="2:17" ht="10.5" customHeight="1" thickBot="1"/>
    <row r="4" spans="2:17" ht="15.75" thickBot="1">
      <c r="B4" s="831" t="s">
        <v>84</v>
      </c>
      <c r="C4" s="828"/>
      <c r="D4" s="828"/>
      <c r="E4" s="828"/>
      <c r="F4" s="939" t="str">
        <f>IF(Solicitud!I5="","",Solicitud!I5)</f>
        <v/>
      </c>
      <c r="G4" s="940"/>
      <c r="H4" s="940"/>
      <c r="I4" s="940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31" t="s">
        <v>127</v>
      </c>
      <c r="C5" s="828"/>
      <c r="D5" s="828"/>
      <c r="E5" s="828"/>
      <c r="F5" s="913" t="str">
        <f>IF(Solicitud!D8="","",Solicitud!D8)</f>
        <v>Aguaytia</v>
      </c>
      <c r="G5" s="915"/>
      <c r="H5" s="915"/>
      <c r="I5" s="915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31" t="s">
        <v>128</v>
      </c>
      <c r="C6" s="828"/>
      <c r="D6" s="828"/>
      <c r="E6" s="828"/>
      <c r="F6" s="913" t="str">
        <f>IF(Solicitud!D7="","",Solicitud!D7)</f>
        <v/>
      </c>
      <c r="G6" s="915"/>
      <c r="H6" s="915"/>
      <c r="I6" s="915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31" t="s">
        <v>129</v>
      </c>
      <c r="C7" s="828"/>
      <c r="D7" s="828"/>
      <c r="E7" s="828"/>
      <c r="F7" s="913" t="str">
        <f>IF(Solicitud!D12="","",Solicitud!D12)</f>
        <v/>
      </c>
      <c r="G7" s="915"/>
      <c r="H7" s="915"/>
      <c r="I7" s="915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31" t="s">
        <v>130</v>
      </c>
      <c r="C8" s="828"/>
      <c r="D8" s="828"/>
      <c r="E8" s="828"/>
      <c r="F8" s="913" t="str">
        <f>IF(Solicitud!I12="","",Solicitud!I12)</f>
        <v/>
      </c>
      <c r="G8" s="915"/>
      <c r="H8" s="915"/>
      <c r="I8" s="915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31" t="s">
        <v>131</v>
      </c>
      <c r="C9" s="828"/>
      <c r="D9" s="828"/>
      <c r="E9" s="828"/>
      <c r="F9" s="941" t="str">
        <f>IF(Solicitud!D15="","",Solicitud!D15)</f>
        <v/>
      </c>
      <c r="G9" s="838"/>
      <c r="H9" s="838"/>
      <c r="I9" s="838"/>
      <c r="J9" s="838"/>
      <c r="K9" s="838"/>
      <c r="L9" s="25"/>
      <c r="M9" s="25"/>
      <c r="N9" s="25"/>
      <c r="O9" s="25"/>
      <c r="P9" s="25"/>
      <c r="Q9" s="553"/>
    </row>
    <row r="10" spans="2:17" ht="15.75" thickBot="1">
      <c r="B10" s="831" t="s">
        <v>132</v>
      </c>
      <c r="C10" s="828"/>
      <c r="D10" s="828"/>
      <c r="E10" s="828"/>
      <c r="F10" s="941" t="str">
        <f>IF(Solicitud!D16="","",Solicitud!D16)</f>
        <v/>
      </c>
      <c r="G10" s="838"/>
      <c r="H10" s="838"/>
      <c r="I10" s="838"/>
      <c r="J10" s="838"/>
      <c r="K10" s="838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899" t="s">
        <v>735</v>
      </c>
      <c r="C12" s="899"/>
      <c r="D12" s="899"/>
      <c r="E12" s="899"/>
      <c r="F12" s="899"/>
      <c r="G12" s="899"/>
      <c r="H12" s="899"/>
      <c r="I12" s="899"/>
      <c r="J12" s="899"/>
      <c r="K12" s="899"/>
      <c r="L12" s="899"/>
      <c r="M12" s="899"/>
      <c r="N12" s="899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31" t="s">
        <v>133</v>
      </c>
      <c r="C14" s="828"/>
      <c r="D14" s="944"/>
      <c r="E14" s="944"/>
      <c r="F14" s="944"/>
      <c r="G14" s="945" t="s">
        <v>134</v>
      </c>
      <c r="H14" s="946"/>
      <c r="I14" s="947" t="str">
        <f>IF(Solicitud!D6="Recurrente","x","")</f>
        <v/>
      </c>
      <c r="J14" s="948"/>
      <c r="K14" s="945" t="s">
        <v>135</v>
      </c>
      <c r="L14" s="944"/>
      <c r="M14" s="949" t="str">
        <f>IF(Solicitud!D6="Nuevo","x","")</f>
        <v>x</v>
      </c>
      <c r="N14" s="950"/>
      <c r="O14" s="27"/>
      <c r="P14" s="25"/>
      <c r="Q14" s="553"/>
    </row>
    <row r="15" spans="2:17" ht="15.75" thickBot="1">
      <c r="B15" s="951" t="s">
        <v>136</v>
      </c>
      <c r="C15" s="952"/>
      <c r="D15" s="913"/>
      <c r="E15" s="915"/>
      <c r="F15" s="915"/>
      <c r="G15" s="915"/>
      <c r="H15" s="915"/>
      <c r="I15" s="915"/>
      <c r="J15" s="915"/>
      <c r="K15" s="915"/>
      <c r="L15" s="915"/>
      <c r="M15" s="915"/>
      <c r="N15" s="914"/>
      <c r="O15" s="27"/>
      <c r="P15" s="25"/>
      <c r="Q15" s="553"/>
    </row>
    <row r="16" spans="2:17" ht="15.75" thickBot="1">
      <c r="B16" s="942"/>
      <c r="C16" s="943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31" t="s">
        <v>137</v>
      </c>
      <c r="C17" s="828"/>
      <c r="D17" s="828"/>
      <c r="E17" s="828"/>
      <c r="F17" s="828"/>
      <c r="G17" s="831" t="s">
        <v>134</v>
      </c>
      <c r="H17" s="828"/>
      <c r="I17" s="929"/>
      <c r="J17" s="930"/>
      <c r="K17" s="831" t="s">
        <v>135</v>
      </c>
      <c r="L17" s="828"/>
      <c r="M17" s="929"/>
      <c r="N17" s="930"/>
      <c r="O17" s="25"/>
      <c r="P17" s="25"/>
      <c r="Q17" s="553"/>
    </row>
    <row r="18" spans="2:17" ht="15.75" thickBot="1">
      <c r="B18" s="831" t="s">
        <v>138</v>
      </c>
      <c r="C18" s="828"/>
      <c r="D18" s="915"/>
      <c r="E18" s="915"/>
      <c r="F18" s="915"/>
      <c r="G18" s="915"/>
      <c r="H18" s="914"/>
      <c r="I18" s="831" t="s">
        <v>139</v>
      </c>
      <c r="J18" s="828"/>
      <c r="K18" s="913"/>
      <c r="L18" s="915"/>
      <c r="M18" s="915"/>
      <c r="N18" s="914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31" t="s">
        <v>140</v>
      </c>
      <c r="C20" s="828"/>
      <c r="D20" s="828"/>
      <c r="E20" s="828"/>
      <c r="F20" s="828"/>
      <c r="G20" s="831" t="s">
        <v>134</v>
      </c>
      <c r="H20" s="828"/>
      <c r="I20" s="826"/>
      <c r="J20" s="827"/>
      <c r="K20" s="831" t="s">
        <v>135</v>
      </c>
      <c r="L20" s="828"/>
      <c r="M20" s="929"/>
      <c r="N20" s="930"/>
      <c r="O20" s="25"/>
      <c r="P20" s="25"/>
      <c r="Q20" s="553"/>
    </row>
    <row r="21" spans="2:17" ht="15.75" thickBot="1">
      <c r="B21" s="831" t="s">
        <v>136</v>
      </c>
      <c r="C21" s="828"/>
      <c r="D21" s="935"/>
      <c r="E21" s="936"/>
      <c r="F21" s="936"/>
      <c r="G21" s="936"/>
      <c r="H21" s="936"/>
      <c r="I21" s="936"/>
      <c r="J21" s="936"/>
      <c r="K21" s="936"/>
      <c r="L21" s="936"/>
      <c r="M21" s="936"/>
      <c r="N21" s="937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31" t="s">
        <v>141</v>
      </c>
      <c r="C23" s="828"/>
      <c r="D23" s="828"/>
      <c r="E23" s="828"/>
      <c r="F23" s="828"/>
      <c r="G23" s="831" t="s">
        <v>134</v>
      </c>
      <c r="H23" s="828"/>
      <c r="I23" s="929"/>
      <c r="J23" s="930"/>
      <c r="K23" s="831" t="s">
        <v>135</v>
      </c>
      <c r="L23" s="828"/>
      <c r="M23" s="929"/>
      <c r="N23" s="930"/>
      <c r="O23" s="25"/>
      <c r="P23" s="25"/>
      <c r="Q23" s="553"/>
    </row>
    <row r="24" spans="2:17" ht="15.75" thickBot="1">
      <c r="B24" s="831" t="s">
        <v>136</v>
      </c>
      <c r="C24" s="828"/>
      <c r="D24" s="913"/>
      <c r="E24" s="915"/>
      <c r="F24" s="915"/>
      <c r="G24" s="915"/>
      <c r="H24" s="915"/>
      <c r="I24" s="915"/>
      <c r="J24" s="915"/>
      <c r="K24" s="915"/>
      <c r="L24" s="915"/>
      <c r="M24" s="915"/>
      <c r="N24" s="914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31" t="s">
        <v>142</v>
      </c>
      <c r="C26" s="828"/>
      <c r="D26" s="828"/>
      <c r="E26" s="828"/>
      <c r="F26" s="828"/>
      <c r="G26" s="831" t="s">
        <v>134</v>
      </c>
      <c r="H26" s="828"/>
      <c r="I26" s="929"/>
      <c r="J26" s="930"/>
      <c r="K26" s="831" t="s">
        <v>135</v>
      </c>
      <c r="L26" s="828"/>
      <c r="M26" s="929"/>
      <c r="N26" s="930"/>
      <c r="O26" s="25"/>
      <c r="P26" s="25"/>
      <c r="Q26" s="553"/>
    </row>
    <row r="27" spans="2:17" ht="15.75" thickBot="1">
      <c r="B27" s="831" t="s">
        <v>136</v>
      </c>
      <c r="C27" s="828"/>
      <c r="D27" s="913"/>
      <c r="E27" s="915"/>
      <c r="F27" s="915"/>
      <c r="G27" s="915"/>
      <c r="H27" s="915"/>
      <c r="I27" s="915"/>
      <c r="J27" s="915"/>
      <c r="K27" s="915"/>
      <c r="L27" s="915"/>
      <c r="M27" s="915"/>
      <c r="N27" s="914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899" t="s">
        <v>736</v>
      </c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899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4" t="s">
        <v>752</v>
      </c>
      <c r="C31" s="925"/>
      <c r="D31" s="925"/>
      <c r="E31" s="925"/>
      <c r="F31" s="925"/>
      <c r="G31" s="925"/>
      <c r="H31" s="925"/>
      <c r="I31" s="925"/>
      <c r="J31" s="925"/>
      <c r="K31" s="925"/>
      <c r="L31" s="925"/>
      <c r="M31" s="925"/>
      <c r="N31" s="925"/>
      <c r="O31" s="25"/>
      <c r="P31" s="25"/>
      <c r="Q31" s="553"/>
    </row>
    <row r="32" spans="2:17" ht="15.75" customHeight="1" thickBot="1">
      <c r="B32" s="831" t="s">
        <v>143</v>
      </c>
      <c r="C32" s="828"/>
      <c r="D32" s="828"/>
      <c r="E32" s="915"/>
      <c r="F32" s="914"/>
      <c r="G32" s="831" t="s">
        <v>144</v>
      </c>
      <c r="H32" s="828"/>
      <c r="I32" s="828"/>
      <c r="J32" s="915"/>
      <c r="K32" s="914"/>
      <c r="L32" s="922" t="s">
        <v>145</v>
      </c>
      <c r="M32" s="923"/>
      <c r="N32" s="544"/>
      <c r="O32" s="909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09"/>
      <c r="Q32" s="909"/>
    </row>
    <row r="33" spans="2:17" ht="15.75" thickBot="1">
      <c r="B33" s="831" t="s">
        <v>146</v>
      </c>
      <c r="C33" s="828"/>
      <c r="D33" s="828"/>
      <c r="E33" s="932"/>
      <c r="F33" s="933"/>
      <c r="G33" s="933"/>
      <c r="H33" s="933"/>
      <c r="I33" s="933"/>
      <c r="J33" s="933"/>
      <c r="K33" s="934"/>
      <c r="L33" s="931" t="s">
        <v>1435</v>
      </c>
      <c r="M33" s="923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4" t="s">
        <v>753</v>
      </c>
      <c r="C35" s="925"/>
      <c r="D35" s="925"/>
      <c r="E35" s="925"/>
      <c r="F35" s="925"/>
      <c r="G35" s="926"/>
      <c r="H35" s="927" t="s">
        <v>147</v>
      </c>
      <c r="I35" s="928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20"/>
      <c r="D36" s="920"/>
      <c r="E36" s="920"/>
      <c r="F36" s="920"/>
      <c r="G36" s="921"/>
      <c r="H36" s="915"/>
      <c r="I36" s="914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20"/>
      <c r="D37" s="920"/>
      <c r="E37" s="920"/>
      <c r="F37" s="920"/>
      <c r="G37" s="921"/>
      <c r="H37" s="913"/>
      <c r="I37" s="914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20"/>
      <c r="D38" s="920"/>
      <c r="E38" s="920"/>
      <c r="F38" s="920"/>
      <c r="G38" s="921"/>
      <c r="H38" s="913"/>
      <c r="I38" s="914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16" t="s">
        <v>754</v>
      </c>
      <c r="C40" s="917"/>
      <c r="D40" s="917"/>
      <c r="E40" s="917"/>
      <c r="F40" s="917"/>
      <c r="G40" s="918"/>
      <c r="H40" s="831" t="s">
        <v>147</v>
      </c>
      <c r="I40" s="910"/>
      <c r="J40" s="831" t="s">
        <v>148</v>
      </c>
      <c r="K40" s="828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11"/>
      <c r="D41" s="911"/>
      <c r="E41" s="911"/>
      <c r="F41" s="911"/>
      <c r="G41" s="912"/>
      <c r="H41" s="913"/>
      <c r="I41" s="914"/>
      <c r="J41" s="915"/>
      <c r="K41" s="914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13"/>
      <c r="D42" s="915"/>
      <c r="E42" s="915"/>
      <c r="F42" s="915"/>
      <c r="G42" s="914"/>
      <c r="H42" s="915"/>
      <c r="I42" s="914"/>
      <c r="J42" s="915"/>
      <c r="K42" s="914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16" t="s">
        <v>755</v>
      </c>
      <c r="C44" s="917"/>
      <c r="D44" s="917"/>
      <c r="E44" s="917"/>
      <c r="F44" s="917"/>
      <c r="G44" s="918"/>
      <c r="H44" s="831" t="s">
        <v>147</v>
      </c>
      <c r="I44" s="828"/>
      <c r="J44" s="858" t="s">
        <v>149</v>
      </c>
      <c r="K44" s="858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11"/>
      <c r="D45" s="911"/>
      <c r="E45" s="911"/>
      <c r="F45" s="911"/>
      <c r="G45" s="912"/>
      <c r="H45" s="913"/>
      <c r="I45" s="914"/>
      <c r="J45" s="915"/>
      <c r="K45" s="914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13"/>
      <c r="D46" s="915"/>
      <c r="E46" s="915"/>
      <c r="F46" s="915"/>
      <c r="G46" s="914"/>
      <c r="H46" s="915"/>
      <c r="I46" s="914"/>
      <c r="J46" s="915"/>
      <c r="K46" s="914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896" t="s">
        <v>1360</v>
      </c>
      <c r="C48" s="896"/>
      <c r="D48" s="896"/>
      <c r="E48" s="896"/>
      <c r="F48" s="896"/>
      <c r="G48" s="896"/>
      <c r="H48" s="896"/>
      <c r="I48" s="896"/>
      <c r="J48" s="896"/>
      <c r="K48" s="896"/>
      <c r="L48" s="896"/>
      <c r="M48" s="896"/>
      <c r="N48" s="896"/>
      <c r="O48" s="61"/>
      <c r="P48" s="25"/>
      <c r="Q48" s="553"/>
    </row>
    <row r="49" spans="2:20" ht="15.75" thickBot="1">
      <c r="B49" s="896" t="s">
        <v>793</v>
      </c>
      <c r="C49" s="896"/>
      <c r="D49" s="896"/>
      <c r="E49" s="896"/>
      <c r="F49" s="896"/>
      <c r="G49" s="896"/>
      <c r="H49" s="897"/>
      <c r="I49" s="897"/>
      <c r="J49" s="548" t="s">
        <v>150</v>
      </c>
      <c r="K49" s="898"/>
      <c r="L49" s="898"/>
      <c r="M49" s="548" t="s">
        <v>151</v>
      </c>
      <c r="N49" s="549"/>
      <c r="O49" s="61"/>
      <c r="P49" s="25"/>
      <c r="Q49" s="553"/>
    </row>
    <row r="50" spans="2:20" ht="15.75" thickBot="1">
      <c r="B50" s="896" t="s">
        <v>792</v>
      </c>
      <c r="C50" s="896"/>
      <c r="D50" s="896"/>
      <c r="E50" s="896"/>
      <c r="F50" s="896"/>
      <c r="G50" s="896"/>
      <c r="H50" s="897"/>
      <c r="I50" s="897"/>
      <c r="J50" s="548" t="s">
        <v>150</v>
      </c>
      <c r="K50" s="898"/>
      <c r="L50" s="898"/>
      <c r="M50" s="548" t="s">
        <v>151</v>
      </c>
      <c r="N50" s="549"/>
      <c r="O50" s="61"/>
      <c r="P50" s="25"/>
      <c r="Q50" s="553"/>
    </row>
    <row r="51" spans="2:20" ht="15.75" hidden="1" thickBot="1">
      <c r="B51" s="919" t="s">
        <v>791</v>
      </c>
      <c r="C51" s="919"/>
      <c r="D51" s="919"/>
      <c r="E51" s="919"/>
      <c r="F51" s="919"/>
      <c r="G51" s="919"/>
      <c r="H51" s="903" t="s">
        <v>331</v>
      </c>
      <c r="I51" s="903"/>
      <c r="J51" s="897"/>
      <c r="K51" s="897"/>
      <c r="L51" s="903" t="s">
        <v>159</v>
      </c>
      <c r="M51" s="903"/>
      <c r="N51" s="897"/>
      <c r="O51" s="897"/>
      <c r="Q51" s="553"/>
    </row>
    <row r="52" spans="2:20" ht="15.75" thickBot="1">
      <c r="B52" s="896" t="s">
        <v>251</v>
      </c>
      <c r="C52" s="896"/>
      <c r="D52" s="896"/>
      <c r="E52" s="896"/>
      <c r="F52" s="896"/>
      <c r="G52" s="903" t="s">
        <v>331</v>
      </c>
      <c r="H52" s="903"/>
      <c r="I52" s="540">
        <v>0</v>
      </c>
      <c r="J52" s="145" t="s">
        <v>215</v>
      </c>
      <c r="K52" s="903" t="s">
        <v>272</v>
      </c>
      <c r="L52" s="903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03" t="s">
        <v>330</v>
      </c>
      <c r="H53" s="903"/>
      <c r="I53" s="540">
        <v>2</v>
      </c>
      <c r="J53" s="145" t="s">
        <v>215</v>
      </c>
      <c r="K53" s="903" t="s">
        <v>332</v>
      </c>
      <c r="L53" s="903"/>
      <c r="M53" s="903"/>
      <c r="N53" s="540"/>
      <c r="O53" s="550"/>
      <c r="P53" s="25"/>
      <c r="Q53" s="553"/>
    </row>
    <row r="54" spans="2:20" ht="15.75" thickBot="1">
      <c r="B54" s="901" t="s">
        <v>1429</v>
      </c>
      <c r="C54" s="902"/>
      <c r="D54" s="902"/>
      <c r="E54" s="902"/>
      <c r="F54" s="902"/>
      <c r="G54" s="902"/>
      <c r="P54" s="243"/>
      <c r="R54" s="243"/>
      <c r="S54" s="60"/>
    </row>
    <row r="55" spans="2:20" ht="15.75" thickBot="1">
      <c r="B55" s="145">
        <v>1</v>
      </c>
      <c r="C55" s="904"/>
      <c r="D55" s="905"/>
      <c r="E55" s="906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04"/>
      <c r="D56" s="905"/>
      <c r="E56" s="906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04"/>
      <c r="D57" s="905"/>
      <c r="E57" s="906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04"/>
      <c r="D58" s="905"/>
      <c r="E58" s="906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07"/>
      <c r="I59" s="908"/>
      <c r="J59" s="908"/>
      <c r="K59" s="908"/>
      <c r="L59" s="908"/>
      <c r="M59" s="908"/>
      <c r="N59" s="908"/>
      <c r="O59" s="67"/>
      <c r="P59" s="25"/>
    </row>
    <row r="60" spans="2:20">
      <c r="B60" s="25"/>
      <c r="C60" s="25"/>
      <c r="D60" s="25"/>
      <c r="E60" s="25"/>
      <c r="F60" s="25"/>
      <c r="G60" s="25"/>
      <c r="H60" s="907"/>
      <c r="I60" s="908"/>
      <c r="J60" s="908"/>
      <c r="K60" s="908"/>
      <c r="L60" s="908"/>
      <c r="M60" s="908"/>
      <c r="N60" s="908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899" t="s">
        <v>778</v>
      </c>
      <c r="C62" s="899"/>
      <c r="D62" s="899"/>
      <c r="E62" s="899"/>
      <c r="F62" s="899"/>
      <c r="G62" s="899"/>
      <c r="H62" s="899"/>
      <c r="I62" s="899"/>
      <c r="J62" s="899"/>
      <c r="K62" s="899"/>
      <c r="L62" s="899"/>
      <c r="M62" s="899"/>
      <c r="N62" s="899"/>
      <c r="O62" s="900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895" t="s">
        <v>152</v>
      </c>
      <c r="E87" s="895"/>
      <c r="F87" s="895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9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94" t="s">
        <v>727</v>
      </c>
      <c r="D51" s="894"/>
      <c r="E51" s="894"/>
      <c r="F51" s="894"/>
      <c r="G51" s="894" t="s">
        <v>728</v>
      </c>
      <c r="H51" s="894"/>
      <c r="I51" s="894"/>
      <c r="J51" s="894"/>
    </row>
    <row r="52" spans="2:12">
      <c r="B52" t="s">
        <v>711</v>
      </c>
      <c r="C52" s="894" t="s">
        <v>725</v>
      </c>
      <c r="D52" s="894"/>
      <c r="E52" s="894" t="s">
        <v>726</v>
      </c>
      <c r="F52" s="894"/>
      <c r="G52" s="894" t="s">
        <v>725</v>
      </c>
      <c r="H52" s="894"/>
      <c r="I52" s="894" t="s">
        <v>726</v>
      </c>
      <c r="J52" s="894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47" t="s">
        <v>201</v>
      </c>
      <c r="C2" s="1147"/>
      <c r="D2" s="1147"/>
      <c r="E2" s="1147"/>
      <c r="F2" s="1147"/>
      <c r="G2" s="1147"/>
      <c r="H2" s="1147"/>
      <c r="I2" s="1147"/>
      <c r="J2" s="1147"/>
      <c r="K2" s="1147"/>
      <c r="L2" s="1147"/>
      <c r="M2" s="1147"/>
      <c r="N2" s="1147"/>
      <c r="O2" s="1147"/>
      <c r="P2" s="1147"/>
      <c r="Q2" s="1147"/>
      <c r="R2" s="1147"/>
      <c r="S2" s="1147"/>
      <c r="T2" s="1147"/>
      <c r="U2" s="1147"/>
      <c r="V2" s="1147"/>
      <c r="W2" s="1147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48" t="s">
        <v>168</v>
      </c>
      <c r="C4" s="1149"/>
      <c r="D4" s="1149"/>
      <c r="E4" s="1149"/>
      <c r="F4" s="1149"/>
      <c r="G4" s="1149"/>
      <c r="H4" s="1149"/>
      <c r="I4" s="1149"/>
      <c r="J4" s="1149"/>
      <c r="K4" s="1149"/>
      <c r="L4" s="1149"/>
      <c r="M4" s="1149"/>
      <c r="N4" s="1150"/>
      <c r="P4" s="1151" t="s">
        <v>103</v>
      </c>
      <c r="Q4" s="1152"/>
      <c r="R4" s="1152"/>
      <c r="S4" s="1152"/>
      <c r="T4" s="1152"/>
      <c r="U4" s="1152"/>
      <c r="V4" s="1152"/>
      <c r="W4" s="1152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73" t="s">
        <v>188</v>
      </c>
      <c r="C6" s="1074"/>
      <c r="D6" s="1074"/>
      <c r="E6" s="1074"/>
      <c r="F6" s="1074"/>
      <c r="G6" s="1074"/>
      <c r="H6" s="1074"/>
      <c r="I6" s="1074"/>
      <c r="J6" s="1074"/>
      <c r="K6" s="1074"/>
      <c r="L6" s="1074"/>
      <c r="M6" s="1075"/>
      <c r="N6" s="338">
        <f>N7+N14+N19</f>
        <v>0</v>
      </c>
      <c r="P6" s="1007" t="s">
        <v>205</v>
      </c>
      <c r="Q6" s="1008"/>
      <c r="R6" s="1008"/>
      <c r="S6" s="1008"/>
      <c r="T6" s="1008"/>
      <c r="U6" s="1008"/>
      <c r="V6" s="1009"/>
      <c r="W6" s="208">
        <f>W7+W31</f>
        <v>0</v>
      </c>
      <c r="X6"/>
      <c r="Z6" s="116"/>
    </row>
    <row r="7" spans="2:27" ht="15" customHeight="1" thickBot="1">
      <c r="B7" s="1127" t="s">
        <v>1364</v>
      </c>
      <c r="C7" s="1128"/>
      <c r="D7" s="1129"/>
      <c r="E7" s="1128"/>
      <c r="F7" s="1128"/>
      <c r="G7" s="1129"/>
      <c r="H7" s="1129"/>
      <c r="I7" s="1129"/>
      <c r="J7" s="1129"/>
      <c r="K7" s="1129"/>
      <c r="L7" s="1129"/>
      <c r="M7" s="1130"/>
      <c r="N7" s="339">
        <f>SUM(K10:L12)</f>
        <v>0</v>
      </c>
      <c r="P7" s="999" t="s">
        <v>208</v>
      </c>
      <c r="Q7" s="1000"/>
      <c r="R7" s="1000"/>
      <c r="S7" s="1000"/>
      <c r="T7" s="1000"/>
      <c r="U7" s="1000"/>
      <c r="V7" s="1001"/>
      <c r="W7" s="209">
        <f>W8+W13+W16+W18</f>
        <v>0</v>
      </c>
      <c r="X7"/>
    </row>
    <row r="8" spans="2:27" ht="15" customHeight="1" thickBot="1">
      <c r="B8" s="1131" t="str">
        <f>IF(OR(Solicitud!D26="Pecuario",Solicitud!D26="Kiva Pecuario"),"CRIANZA","CULTIVO")</f>
        <v>CULTIVO</v>
      </c>
      <c r="C8" s="1159" t="str">
        <f>IF(Solicitud!D26="Pecuario","N° Cabezas","Has.")</f>
        <v>Has.</v>
      </c>
      <c r="D8" s="1160" t="s">
        <v>442</v>
      </c>
      <c r="E8" s="1161"/>
      <c r="F8" s="1161"/>
      <c r="G8" s="1110" t="s">
        <v>197</v>
      </c>
      <c r="H8" s="1108" t="s">
        <v>1431</v>
      </c>
      <c r="I8" s="1110" t="s">
        <v>1329</v>
      </c>
      <c r="J8" s="1131" t="s">
        <v>232</v>
      </c>
      <c r="K8" s="1162" t="s">
        <v>235</v>
      </c>
      <c r="L8" s="1162"/>
      <c r="M8" s="1157" t="s">
        <v>1288</v>
      </c>
      <c r="N8" s="332"/>
      <c r="P8" s="978" t="s">
        <v>279</v>
      </c>
      <c r="Q8" s="979"/>
      <c r="R8" s="979"/>
      <c r="S8" s="979"/>
      <c r="T8" s="979"/>
      <c r="U8" s="979"/>
      <c r="V8" s="980"/>
      <c r="W8" s="209">
        <f>SUM(W9:W12)</f>
        <v>0</v>
      </c>
      <c r="X8" s="48"/>
    </row>
    <row r="9" spans="2:27" ht="15" customHeight="1" thickBot="1">
      <c r="B9" s="1132"/>
      <c r="C9" s="1132"/>
      <c r="D9" s="500" t="s">
        <v>214</v>
      </c>
      <c r="E9" s="340" t="s">
        <v>198</v>
      </c>
      <c r="F9" s="341" t="s">
        <v>199</v>
      </c>
      <c r="G9" s="1111"/>
      <c r="H9" s="1109"/>
      <c r="I9" s="1111"/>
      <c r="J9" s="1132"/>
      <c r="K9" s="1163"/>
      <c r="L9" s="1163"/>
      <c r="M9" s="1158"/>
      <c r="N9" s="332"/>
      <c r="P9" s="1051" t="s">
        <v>204</v>
      </c>
      <c r="Q9" s="1052"/>
      <c r="R9" s="1052"/>
      <c r="S9" s="1052"/>
      <c r="T9" s="1052"/>
      <c r="U9" s="1052"/>
      <c r="V9" s="1053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1106">
        <f>C10*I10*J10</f>
        <v>0</v>
      </c>
      <c r="L10" s="1107"/>
      <c r="M10" s="523"/>
      <c r="N10" s="332"/>
      <c r="O10" s="22"/>
      <c r="P10" s="1052" t="s">
        <v>1309</v>
      </c>
      <c r="Q10" s="1052"/>
      <c r="R10" s="1052"/>
      <c r="S10" s="1052"/>
      <c r="T10" s="1052"/>
      <c r="U10" s="1052"/>
      <c r="V10" s="1053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1106">
        <f>C11*I11*J11</f>
        <v>0</v>
      </c>
      <c r="L11" s="1107"/>
      <c r="M11" s="523"/>
      <c r="N11" s="332"/>
      <c r="O11" s="22"/>
      <c r="P11" s="1052" t="s">
        <v>1310</v>
      </c>
      <c r="Q11" s="1052"/>
      <c r="R11" s="1052"/>
      <c r="S11" s="1052"/>
      <c r="T11" s="1052"/>
      <c r="U11" s="1052"/>
      <c r="V11" s="1053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1106">
        <f>C12*I12*J12</f>
        <v>0</v>
      </c>
      <c r="L12" s="1107"/>
      <c r="M12" s="523"/>
      <c r="N12" s="332"/>
      <c r="P12" s="1052" t="s">
        <v>1311</v>
      </c>
      <c r="Q12" s="1052"/>
      <c r="R12" s="1052"/>
      <c r="S12" s="1052"/>
      <c r="T12" s="1052"/>
      <c r="U12" s="1052"/>
      <c r="V12" s="1053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78" t="s">
        <v>1312</v>
      </c>
      <c r="Q13" s="979"/>
      <c r="R13" s="979"/>
      <c r="S13" s="979"/>
      <c r="T13" s="979"/>
      <c r="U13" s="979"/>
      <c r="V13" s="980"/>
      <c r="W13" s="210">
        <f>SUM(W14:W15)</f>
        <v>0</v>
      </c>
      <c r="X13" s="49"/>
    </row>
    <row r="14" spans="2:27" ht="15" customHeight="1" thickBot="1">
      <c r="B14" s="1127" t="s">
        <v>1368</v>
      </c>
      <c r="C14" s="1128"/>
      <c r="D14" s="1128"/>
      <c r="E14" s="1128"/>
      <c r="F14" s="1128"/>
      <c r="G14" s="1128"/>
      <c r="H14" s="1128"/>
      <c r="I14" s="1128"/>
      <c r="J14" s="1128"/>
      <c r="K14" s="1128"/>
      <c r="L14" s="1128"/>
      <c r="M14" s="1130"/>
      <c r="N14" s="349">
        <f>SUM(F16:F17)</f>
        <v>0</v>
      </c>
      <c r="P14" s="1057"/>
      <c r="Q14" s="1057"/>
      <c r="R14" s="1057"/>
      <c r="S14" s="1057"/>
      <c r="T14" s="1057"/>
      <c r="U14" s="1057"/>
      <c r="V14" s="1058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0" t="s">
        <v>1287</v>
      </c>
      <c r="I15" s="1141"/>
      <c r="J15" s="1142"/>
      <c r="L15" s="354"/>
      <c r="M15" s="331"/>
      <c r="N15" s="332"/>
      <c r="O15" s="34"/>
      <c r="P15" s="1057"/>
      <c r="Q15" s="1057"/>
      <c r="R15" s="1057"/>
      <c r="S15" s="1057"/>
      <c r="T15" s="1057"/>
      <c r="U15" s="1057"/>
      <c r="V15" s="1058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979" t="s">
        <v>288</v>
      </c>
      <c r="Q16" s="979"/>
      <c r="R16" s="979"/>
      <c r="S16" s="979"/>
      <c r="T16" s="979"/>
      <c r="U16" s="979"/>
      <c r="V16" s="980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46"/>
      <c r="Q17" s="1046"/>
      <c r="R17" s="1046"/>
      <c r="S17" s="1046"/>
      <c r="T17" s="1046"/>
      <c r="U17" s="1046"/>
      <c r="V17" s="1047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59" t="s">
        <v>1317</v>
      </c>
      <c r="Q18" s="1060"/>
      <c r="R18" s="1060"/>
      <c r="S18" s="1060"/>
      <c r="T18" s="1060"/>
      <c r="U18" s="1060"/>
      <c r="V18" s="1061"/>
      <c r="W18" s="219">
        <f>W19+W27</f>
        <v>0</v>
      </c>
      <c r="X18" s="49"/>
    </row>
    <row r="19" spans="2:25" s="31" customFormat="1" ht="15" customHeight="1" thickBot="1">
      <c r="B19" s="1127" t="s">
        <v>1365</v>
      </c>
      <c r="C19" s="1128"/>
      <c r="D19" s="1128"/>
      <c r="E19" s="1128"/>
      <c r="F19" s="1128"/>
      <c r="G19" s="1128"/>
      <c r="H19" s="1128"/>
      <c r="I19" s="1128"/>
      <c r="J19" s="1128"/>
      <c r="K19" s="1128"/>
      <c r="L19" s="1128"/>
      <c r="M19" s="1130"/>
      <c r="N19" s="465">
        <f>SUM(F21:F22)</f>
        <v>0</v>
      </c>
      <c r="P19" s="1054" t="s">
        <v>97</v>
      </c>
      <c r="Q19" s="1055"/>
      <c r="R19" s="1055"/>
      <c r="S19" s="1055"/>
      <c r="T19" s="1055"/>
      <c r="U19" s="1055"/>
      <c r="V19" s="1056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0" t="s">
        <v>1287</v>
      </c>
      <c r="I20" s="1141"/>
      <c r="J20" s="1142"/>
      <c r="L20" s="358"/>
      <c r="M20" s="359"/>
      <c r="N20" s="360"/>
      <c r="P20" s="963" t="str">
        <f>IF($B$8="CULTIVO",CONCATENATE("Inversión en Cultivo :    ",B10),"")</f>
        <v>Inversión en Cultivo :    Alfalfa</v>
      </c>
      <c r="Q20" s="964"/>
      <c r="R20" s="964"/>
      <c r="S20" s="964"/>
      <c r="T20" s="964"/>
      <c r="U20" s="964"/>
      <c r="V20" s="965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963" t="str">
        <f>IF($B$8="CULTIVO",CONCATENATE("Inversión en Cultivo :    ",B11),"")</f>
        <v xml:space="preserve">Inversión en Cultivo :    </v>
      </c>
      <c r="Q21" s="964"/>
      <c r="R21" s="964"/>
      <c r="S21" s="964"/>
      <c r="T21" s="964"/>
      <c r="U21" s="964"/>
      <c r="V21" s="965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963" t="str">
        <f>IF($B$8="CULTIVO",CONCATENATE("Inversión en Cultivo :    ",B12),"")</f>
        <v xml:space="preserve">Inversión en Cultivo :    </v>
      </c>
      <c r="Q22" s="964"/>
      <c r="R22" s="964"/>
      <c r="S22" s="964"/>
      <c r="T22" s="964"/>
      <c r="U22" s="964"/>
      <c r="V22" s="965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33" t="s">
        <v>1439</v>
      </c>
      <c r="Q23" s="1034"/>
      <c r="R23" s="1034"/>
      <c r="S23" s="1034"/>
      <c r="T23" s="1034"/>
      <c r="U23" s="1034"/>
      <c r="V23" s="1035"/>
      <c r="W23" s="462"/>
      <c r="X23" s="49"/>
    </row>
    <row r="24" spans="2:25" ht="15" customHeight="1" thickBot="1">
      <c r="B24" s="1073" t="s">
        <v>189</v>
      </c>
      <c r="C24" s="1074"/>
      <c r="D24" s="1074"/>
      <c r="E24" s="1074"/>
      <c r="F24" s="1074"/>
      <c r="G24" s="1074"/>
      <c r="H24" s="1074"/>
      <c r="I24" s="1074"/>
      <c r="J24" s="1074"/>
      <c r="K24" s="1074"/>
      <c r="L24" s="1074"/>
      <c r="M24" s="1075"/>
      <c r="N24" s="363">
        <f>N25+N31+N36</f>
        <v>0</v>
      </c>
      <c r="P24" s="959" t="s">
        <v>1440</v>
      </c>
      <c r="Q24" s="960"/>
      <c r="R24" s="960"/>
      <c r="S24" s="960"/>
      <c r="T24" s="960"/>
      <c r="U24" s="960"/>
      <c r="V24" s="961"/>
      <c r="W24" s="462"/>
      <c r="X24" s="49"/>
    </row>
    <row r="25" spans="2:25" ht="15" customHeight="1" thickBot="1">
      <c r="B25" s="1066" t="s">
        <v>1366</v>
      </c>
      <c r="C25" s="1067"/>
      <c r="D25" s="1067"/>
      <c r="E25" s="1143"/>
      <c r="F25" s="1143"/>
      <c r="G25" s="1067"/>
      <c r="H25" s="1067"/>
      <c r="I25" s="1067"/>
      <c r="J25" s="1067"/>
      <c r="K25" s="1067"/>
      <c r="L25" s="1067"/>
      <c r="M25" s="1068"/>
      <c r="N25" s="349">
        <f>SUM(E27:F29)</f>
        <v>0</v>
      </c>
      <c r="P25" s="1033" t="s">
        <v>1318</v>
      </c>
      <c r="Q25" s="1034"/>
      <c r="R25" s="1034"/>
      <c r="S25" s="1034"/>
      <c r="T25" s="1034"/>
      <c r="U25" s="1034"/>
      <c r="V25" s="1035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38" t="s">
        <v>240</v>
      </c>
      <c r="F26" s="1139"/>
      <c r="G26" s="467"/>
      <c r="H26" s="467"/>
      <c r="I26" s="467"/>
      <c r="J26" s="467"/>
      <c r="K26" s="366"/>
      <c r="L26" s="354"/>
      <c r="M26" s="367"/>
      <c r="N26" s="332"/>
      <c r="P26" s="1048"/>
      <c r="Q26" s="1049"/>
      <c r="R26" s="1049"/>
      <c r="S26" s="1049"/>
      <c r="T26" s="1049"/>
      <c r="U26" s="1049"/>
      <c r="V26" s="1050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1124">
        <f>C27*D27</f>
        <v>0</v>
      </c>
      <c r="F27" s="1124"/>
      <c r="G27" s="370"/>
      <c r="H27" s="370"/>
      <c r="I27" s="370"/>
      <c r="J27" s="370"/>
      <c r="K27" s="370"/>
      <c r="L27" s="370"/>
      <c r="M27" s="370"/>
      <c r="N27" s="332"/>
      <c r="P27" s="1062" t="s">
        <v>325</v>
      </c>
      <c r="Q27" s="1063"/>
      <c r="R27" s="1063"/>
      <c r="S27" s="1063"/>
      <c r="T27" s="1063"/>
      <c r="U27" s="1063"/>
      <c r="V27" s="1064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24">
        <f>C28*D28</f>
        <v>0</v>
      </c>
      <c r="F28" s="1124"/>
      <c r="G28" s="467"/>
      <c r="H28" s="370"/>
      <c r="I28" s="370"/>
      <c r="J28" s="370"/>
      <c r="K28" s="370"/>
      <c r="L28" s="370"/>
      <c r="M28" s="370"/>
      <c r="N28" s="332"/>
      <c r="P28" s="1043" t="s">
        <v>1442</v>
      </c>
      <c r="Q28" s="1044"/>
      <c r="R28" s="1044"/>
      <c r="S28" s="1044"/>
      <c r="T28" s="1044"/>
      <c r="U28" s="1044"/>
      <c r="V28" s="1045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24">
        <f>C29*D29</f>
        <v>0</v>
      </c>
      <c r="F29" s="1124"/>
      <c r="G29" s="370"/>
      <c r="H29" s="370"/>
      <c r="I29" s="370"/>
      <c r="J29" s="370"/>
      <c r="K29" s="370"/>
      <c r="L29" s="370"/>
      <c r="M29" s="370"/>
      <c r="N29" s="332"/>
      <c r="P29" s="1039" t="s">
        <v>1441</v>
      </c>
      <c r="Q29" s="1040"/>
      <c r="R29" s="1040"/>
      <c r="S29" s="1040"/>
      <c r="T29" s="1040"/>
      <c r="U29" s="1040"/>
      <c r="V29" s="1041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33" t="s">
        <v>1318</v>
      </c>
      <c r="Q30" s="1034"/>
      <c r="R30" s="1034"/>
      <c r="S30" s="1034"/>
      <c r="T30" s="1034"/>
      <c r="U30" s="1034"/>
      <c r="V30" s="1035"/>
      <c r="W30" s="462"/>
      <c r="X30"/>
    </row>
    <row r="31" spans="2:25" ht="15" customHeight="1" thickBot="1">
      <c r="B31" s="1127" t="s">
        <v>1372</v>
      </c>
      <c r="C31" s="1154"/>
      <c r="D31" s="1154"/>
      <c r="E31" s="1154"/>
      <c r="F31" s="1154"/>
      <c r="G31" s="1154"/>
      <c r="H31" s="1154"/>
      <c r="I31" s="1154"/>
      <c r="J31" s="1154"/>
      <c r="K31" s="1154"/>
      <c r="L31" s="1128"/>
      <c r="M31" s="1155"/>
      <c r="N31" s="339">
        <f>SUM(E33:F34)</f>
        <v>0</v>
      </c>
      <c r="P31" s="1042" t="s">
        <v>207</v>
      </c>
      <c r="Q31" s="1037"/>
      <c r="R31" s="1037"/>
      <c r="S31" s="1037"/>
      <c r="T31" s="1037"/>
      <c r="U31" s="1037"/>
      <c r="V31" s="1038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38" t="s">
        <v>240</v>
      </c>
      <c r="F32" s="1139"/>
      <c r="G32" s="377"/>
      <c r="H32" s="377"/>
      <c r="I32" s="377"/>
      <c r="J32" s="377"/>
      <c r="K32" s="377"/>
      <c r="L32" s="378"/>
      <c r="M32" s="331"/>
      <c r="N32" s="332"/>
      <c r="P32" s="1036" t="s">
        <v>1313</v>
      </c>
      <c r="Q32" s="1037"/>
      <c r="R32" s="1037"/>
      <c r="S32" s="1037"/>
      <c r="T32" s="1037"/>
      <c r="U32" s="1037"/>
      <c r="V32" s="1038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1134">
        <f>IFERROR(F16*(1-IF(D33=0,1,D33)),0)</f>
        <v>0</v>
      </c>
      <c r="F33" s="1134"/>
      <c r="G33" s="377"/>
      <c r="H33" s="377"/>
      <c r="I33" s="377"/>
      <c r="J33" s="377"/>
      <c r="K33" s="380"/>
      <c r="L33" s="381"/>
      <c r="M33" s="381"/>
      <c r="N33" s="382"/>
      <c r="P33" s="1024"/>
      <c r="Q33" s="1025"/>
      <c r="R33" s="1025"/>
      <c r="S33" s="1025"/>
      <c r="T33" s="1025"/>
      <c r="U33" s="1025"/>
      <c r="V33" s="1026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1134">
        <f>IFERROR(F17*(1-IF(D34=0,1,D34)),0)</f>
        <v>0</v>
      </c>
      <c r="F34" s="1134"/>
      <c r="G34" s="377"/>
      <c r="H34" s="377"/>
      <c r="I34" s="377"/>
      <c r="J34" s="377"/>
      <c r="K34" s="383"/>
      <c r="L34" s="381"/>
      <c r="M34" s="381"/>
      <c r="N34" s="382"/>
      <c r="P34" s="1024"/>
      <c r="Q34" s="1025"/>
      <c r="R34" s="1025"/>
      <c r="S34" s="1025"/>
      <c r="T34" s="1025"/>
      <c r="U34" s="1025"/>
      <c r="V34" s="1026"/>
      <c r="W34" s="536"/>
      <c r="X34" s="53"/>
    </row>
    <row r="35" spans="2:24" ht="15" customHeight="1" thickBot="1">
      <c r="B35" s="384"/>
      <c r="C35" s="385"/>
      <c r="D35" s="385"/>
      <c r="E35" s="1156"/>
      <c r="F35" s="1156"/>
      <c r="G35" s="386"/>
      <c r="H35" s="387"/>
      <c r="I35" s="387"/>
      <c r="J35" s="388"/>
      <c r="K35" s="389"/>
      <c r="L35" s="390"/>
      <c r="M35" s="383"/>
      <c r="N35" s="391"/>
      <c r="P35" s="1024"/>
      <c r="Q35" s="1025"/>
      <c r="R35" s="1025"/>
      <c r="S35" s="1025"/>
      <c r="T35" s="1025"/>
      <c r="U35" s="1025"/>
      <c r="V35" s="1026"/>
      <c r="W35" s="536"/>
      <c r="X35" s="53"/>
    </row>
    <row r="36" spans="2:24" ht="15" customHeight="1" thickBot="1">
      <c r="B36" s="1135" t="s">
        <v>1373</v>
      </c>
      <c r="C36" s="1136"/>
      <c r="D36" s="1136"/>
      <c r="E36" s="1136"/>
      <c r="F36" s="1136"/>
      <c r="G36" s="1136"/>
      <c r="H36" s="1136"/>
      <c r="I36" s="1136"/>
      <c r="J36" s="1136"/>
      <c r="K36" s="1136"/>
      <c r="L36" s="1136"/>
      <c r="M36" s="1137"/>
      <c r="N36" s="392">
        <f>SUM(H39:H40)</f>
        <v>0</v>
      </c>
      <c r="P36" s="1027"/>
      <c r="Q36" s="1028"/>
      <c r="R36" s="1028"/>
      <c r="S36" s="1028"/>
      <c r="T36" s="1028"/>
      <c r="U36" s="1028"/>
      <c r="V36" s="1029"/>
      <c r="W36" s="537"/>
      <c r="X36" s="53"/>
    </row>
    <row r="37" spans="2:24" ht="15" customHeight="1" thickBot="1">
      <c r="B37" s="1153" t="s">
        <v>126</v>
      </c>
      <c r="C37" s="1133" t="s">
        <v>1362</v>
      </c>
      <c r="D37" s="1144" t="s">
        <v>243</v>
      </c>
      <c r="E37" s="1145"/>
      <c r="F37" s="1145"/>
      <c r="G37" s="1146"/>
      <c r="H37" s="1123" t="s">
        <v>1291</v>
      </c>
      <c r="J37" s="331"/>
      <c r="K37" s="331"/>
      <c r="L37" s="393"/>
      <c r="M37" s="393"/>
      <c r="N37" s="332"/>
      <c r="P37" s="1030" t="s">
        <v>1319</v>
      </c>
      <c r="Q37" s="1031"/>
      <c r="R37" s="1031"/>
      <c r="S37" s="1031"/>
      <c r="T37" s="1031"/>
      <c r="U37" s="1031"/>
      <c r="V37" s="1032"/>
      <c r="W37" s="219">
        <f>SUM(W38:W43)</f>
        <v>0</v>
      </c>
      <c r="X37" s="53"/>
    </row>
    <row r="38" spans="2:24" ht="15" customHeight="1" thickBot="1">
      <c r="B38" s="1153"/>
      <c r="C38" s="1133"/>
      <c r="D38" s="394" t="s">
        <v>242</v>
      </c>
      <c r="E38" s="394" t="s">
        <v>241</v>
      </c>
      <c r="F38" s="395" t="s">
        <v>56</v>
      </c>
      <c r="G38" s="466" t="s">
        <v>52</v>
      </c>
      <c r="H38" s="1123"/>
      <c r="J38" s="331"/>
      <c r="K38" s="331"/>
      <c r="L38" s="393"/>
      <c r="M38" s="393"/>
      <c r="N38" s="332"/>
      <c r="P38" s="1003"/>
      <c r="Q38" s="1004"/>
      <c r="R38" s="1004"/>
      <c r="S38" s="1004"/>
      <c r="T38" s="1004"/>
      <c r="U38" s="1004"/>
      <c r="V38" s="1005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03"/>
      <c r="Q39" s="1004"/>
      <c r="R39" s="1004"/>
      <c r="S39" s="1004"/>
      <c r="T39" s="1004"/>
      <c r="U39" s="1004"/>
      <c r="V39" s="1005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03"/>
      <c r="Q40" s="1004"/>
      <c r="R40" s="1004"/>
      <c r="S40" s="1004"/>
      <c r="T40" s="1004"/>
      <c r="U40" s="1004"/>
      <c r="V40" s="1005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03"/>
      <c r="Q41" s="1004"/>
      <c r="R41" s="1004"/>
      <c r="S41" s="1004"/>
      <c r="T41" s="1004"/>
      <c r="U41" s="1004"/>
      <c r="V41" s="1005"/>
      <c r="W41" s="462"/>
      <c r="X41" s="53"/>
    </row>
    <row r="42" spans="2:24" ht="15" customHeight="1" thickBot="1">
      <c r="B42" s="1073" t="s">
        <v>169</v>
      </c>
      <c r="C42" s="1074"/>
      <c r="D42" s="1074"/>
      <c r="E42" s="1074"/>
      <c r="F42" s="1074"/>
      <c r="G42" s="1074"/>
      <c r="H42" s="1074"/>
      <c r="I42" s="1074"/>
      <c r="J42" s="1074"/>
      <c r="K42" s="1074"/>
      <c r="L42" s="1074"/>
      <c r="M42" s="1075"/>
      <c r="N42" s="363">
        <f>N6-N24</f>
        <v>0</v>
      </c>
      <c r="P42" s="1003"/>
      <c r="Q42" s="1004"/>
      <c r="R42" s="1004"/>
      <c r="S42" s="1004"/>
      <c r="T42" s="1004"/>
      <c r="U42" s="1004"/>
      <c r="V42" s="1005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03"/>
      <c r="Q43" s="1004"/>
      <c r="R43" s="1004"/>
      <c r="S43" s="1004"/>
      <c r="T43" s="1004"/>
      <c r="U43" s="1004"/>
      <c r="V43" s="1005"/>
      <c r="W43" s="462"/>
      <c r="X43" s="53"/>
    </row>
    <row r="44" spans="2:24" ht="15" customHeight="1" thickBot="1">
      <c r="B44" s="1066" t="s">
        <v>190</v>
      </c>
      <c r="C44" s="1067"/>
      <c r="D44" s="1067"/>
      <c r="E44" s="1067"/>
      <c r="F44" s="1067"/>
      <c r="G44" s="1067"/>
      <c r="H44" s="1067"/>
      <c r="I44" s="1067"/>
      <c r="J44" s="1067"/>
      <c r="K44" s="1067"/>
      <c r="L44" s="1067"/>
      <c r="M44" s="1068"/>
      <c r="N44" s="349">
        <f>SUM('Flujo de Caja'!E43:XFD43)</f>
        <v>0</v>
      </c>
      <c r="P44" s="1020" t="s">
        <v>212</v>
      </c>
      <c r="Q44" s="1021"/>
      <c r="R44" s="1021"/>
      <c r="S44" s="1021"/>
      <c r="T44" s="1021"/>
      <c r="U44" s="1021"/>
      <c r="V44" s="1022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17"/>
      <c r="Q45" s="1018"/>
      <c r="R45" s="1018"/>
      <c r="S45" s="1018"/>
      <c r="T45" s="1018"/>
      <c r="U45" s="1018"/>
      <c r="V45" s="1019"/>
      <c r="W45" s="535"/>
      <c r="X45" s="53"/>
    </row>
    <row r="46" spans="2:24" ht="15" customHeight="1" thickBot="1">
      <c r="B46" s="1066" t="s">
        <v>252</v>
      </c>
      <c r="C46" s="1067"/>
      <c r="D46" s="1067"/>
      <c r="E46" s="1067"/>
      <c r="F46" s="1067"/>
      <c r="G46" s="1067"/>
      <c r="H46" s="1067"/>
      <c r="I46" s="1068"/>
      <c r="J46" s="1076"/>
      <c r="K46" s="1077"/>
      <c r="L46" s="1077"/>
      <c r="M46" s="1078"/>
      <c r="N46" s="531"/>
      <c r="P46" s="1007" t="s">
        <v>206</v>
      </c>
      <c r="Q46" s="1008"/>
      <c r="R46" s="1008"/>
      <c r="S46" s="1008"/>
      <c r="T46" s="1008"/>
      <c r="U46" s="1008"/>
      <c r="V46" s="1009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999" t="s">
        <v>209</v>
      </c>
      <c r="Q47" s="1000"/>
      <c r="R47" s="1000"/>
      <c r="S47" s="1000"/>
      <c r="T47" s="1000"/>
      <c r="U47" s="1000"/>
      <c r="V47" s="1001"/>
      <c r="W47" s="209">
        <f>W48+W52+W56</f>
        <v>0</v>
      </c>
      <c r="X47"/>
    </row>
    <row r="48" spans="2:24" ht="15" customHeight="1" thickBot="1">
      <c r="B48" s="1114" t="s">
        <v>1369</v>
      </c>
      <c r="C48" s="1114"/>
      <c r="D48" s="1114"/>
      <c r="E48" s="1114"/>
      <c r="F48" s="1114"/>
      <c r="G48" s="1114"/>
      <c r="H48" s="1114"/>
      <c r="I48" s="1114"/>
      <c r="J48" s="1114"/>
      <c r="K48" s="1114"/>
      <c r="L48" s="1114"/>
      <c r="M48" s="1114"/>
      <c r="N48" s="408">
        <f>SUM(BG129:BG130)</f>
        <v>0</v>
      </c>
      <c r="O48" s="186"/>
      <c r="P48" s="978" t="s">
        <v>1314</v>
      </c>
      <c r="Q48" s="979"/>
      <c r="R48" s="979"/>
      <c r="S48" s="979"/>
      <c r="T48" s="979"/>
      <c r="U48" s="979"/>
      <c r="V48" s="980"/>
      <c r="W48" s="210">
        <f>SUM(W49:W51)</f>
        <v>0</v>
      </c>
      <c r="X48" s="52"/>
    </row>
    <row r="49" spans="2:24" ht="15" customHeight="1" thickBot="1">
      <c r="B49" s="1115" t="s">
        <v>301</v>
      </c>
      <c r="C49" s="1115"/>
      <c r="D49" s="1115"/>
      <c r="E49" s="1116" t="s">
        <v>313</v>
      </c>
      <c r="F49" s="1116"/>
      <c r="G49" s="1120" t="s">
        <v>1367</v>
      </c>
      <c r="H49" s="1121"/>
      <c r="I49" s="409" t="s">
        <v>1295</v>
      </c>
      <c r="J49" s="410" t="s">
        <v>1426</v>
      </c>
      <c r="K49" s="331"/>
      <c r="L49" s="331"/>
      <c r="M49" s="331"/>
      <c r="N49" s="411"/>
      <c r="P49" s="982"/>
      <c r="Q49" s="983"/>
      <c r="R49" s="983"/>
      <c r="S49" s="983"/>
      <c r="T49" s="983"/>
      <c r="U49" s="983"/>
      <c r="V49" s="984"/>
      <c r="W49" s="534"/>
      <c r="X49" s="53"/>
    </row>
    <row r="50" spans="2:24" ht="15" customHeight="1" thickBot="1">
      <c r="B50" s="1065"/>
      <c r="C50" s="1065"/>
      <c r="D50" s="1065"/>
      <c r="E50" s="1080"/>
      <c r="F50" s="1080"/>
      <c r="G50" s="1092"/>
      <c r="H50" s="1093"/>
      <c r="I50" s="412"/>
      <c r="J50" s="532"/>
      <c r="K50" s="331"/>
      <c r="L50" s="331"/>
      <c r="M50" s="331"/>
      <c r="N50" s="411"/>
      <c r="P50" s="982"/>
      <c r="Q50" s="983"/>
      <c r="R50" s="983"/>
      <c r="S50" s="983"/>
      <c r="T50" s="983"/>
      <c r="U50" s="983"/>
      <c r="V50" s="984"/>
      <c r="W50" s="534"/>
      <c r="X50" s="53"/>
    </row>
    <row r="51" spans="2:24" ht="15" customHeight="1" thickBot="1">
      <c r="B51" s="1065"/>
      <c r="C51" s="1065"/>
      <c r="D51" s="1065"/>
      <c r="E51" s="1080"/>
      <c r="F51" s="1080"/>
      <c r="G51" s="1092"/>
      <c r="H51" s="1093"/>
      <c r="I51" s="412"/>
      <c r="J51" s="532"/>
      <c r="K51" s="331"/>
      <c r="L51" s="331"/>
      <c r="M51" s="331"/>
      <c r="N51" s="411"/>
      <c r="P51" s="982"/>
      <c r="Q51" s="983"/>
      <c r="R51" s="983"/>
      <c r="S51" s="983"/>
      <c r="T51" s="983"/>
      <c r="U51" s="983"/>
      <c r="V51" s="984"/>
      <c r="W51" s="534"/>
      <c r="X51" s="53"/>
    </row>
    <row r="52" spans="2:24" ht="15" customHeight="1" thickBot="1">
      <c r="B52" s="1079" t="s">
        <v>170</v>
      </c>
      <c r="C52" s="1079"/>
      <c r="D52" s="1079"/>
      <c r="E52" s="1079"/>
      <c r="F52" s="1079"/>
      <c r="G52" s="1094">
        <f>SUM(G50:H51)</f>
        <v>0</v>
      </c>
      <c r="H52" s="1095"/>
      <c r="I52" s="331"/>
      <c r="J52" s="331"/>
      <c r="K52" s="413"/>
      <c r="L52" s="413"/>
      <c r="M52" s="413"/>
      <c r="N52" s="411"/>
      <c r="P52" s="978" t="s">
        <v>1315</v>
      </c>
      <c r="Q52" s="979"/>
      <c r="R52" s="979"/>
      <c r="S52" s="979"/>
      <c r="T52" s="979"/>
      <c r="U52" s="979"/>
      <c r="V52" s="980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2"/>
      <c r="Q53" s="983"/>
      <c r="R53" s="983"/>
      <c r="S53" s="983"/>
      <c r="T53" s="983"/>
      <c r="U53" s="983"/>
      <c r="V53" s="984"/>
      <c r="W53" s="534"/>
      <c r="X53" s="53"/>
    </row>
    <row r="54" spans="2:24" ht="15" customHeight="1" thickBot="1">
      <c r="B54" s="1073" t="s">
        <v>171</v>
      </c>
      <c r="C54" s="1074"/>
      <c r="D54" s="1074"/>
      <c r="E54" s="1074"/>
      <c r="F54" s="1074"/>
      <c r="G54" s="1074"/>
      <c r="H54" s="1074"/>
      <c r="I54" s="1074"/>
      <c r="J54" s="1074"/>
      <c r="K54" s="1074"/>
      <c r="L54" s="1074"/>
      <c r="M54" s="1075"/>
      <c r="N54" s="363">
        <f>N42-N46-N44-N48</f>
        <v>0</v>
      </c>
      <c r="P54" s="982"/>
      <c r="Q54" s="983"/>
      <c r="R54" s="983"/>
      <c r="S54" s="983"/>
      <c r="T54" s="983"/>
      <c r="U54" s="983"/>
      <c r="V54" s="984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97"/>
      <c r="Q55" s="1098"/>
      <c r="R55" s="1098"/>
      <c r="S55" s="1098"/>
      <c r="T55" s="1098"/>
      <c r="U55" s="1098"/>
      <c r="V55" s="1099"/>
      <c r="W55" s="534"/>
      <c r="X55" s="53"/>
    </row>
    <row r="56" spans="2:24" ht="15" customHeight="1" thickBot="1">
      <c r="B56" s="1073" t="s">
        <v>94</v>
      </c>
      <c r="C56" s="1074"/>
      <c r="D56" s="1074"/>
      <c r="E56" s="1074"/>
      <c r="F56" s="1074"/>
      <c r="G56" s="1074"/>
      <c r="H56" s="1074"/>
      <c r="I56" s="1074"/>
      <c r="J56" s="1074"/>
      <c r="K56" s="1074"/>
      <c r="L56" s="1074"/>
      <c r="M56" s="1075"/>
      <c r="N56" s="363">
        <f>SUM(J58:J61)*(Solicitud!CF191-1)</f>
        <v>0</v>
      </c>
      <c r="P56" s="978" t="s">
        <v>292</v>
      </c>
      <c r="Q56" s="979"/>
      <c r="R56" s="979"/>
      <c r="S56" s="979"/>
      <c r="T56" s="979"/>
      <c r="U56" s="979"/>
      <c r="V56" s="980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17" t="s">
        <v>245</v>
      </c>
      <c r="E57" s="1118"/>
      <c r="F57" s="1118"/>
      <c r="G57" s="1119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14"/>
      <c r="Q57" s="1015"/>
      <c r="R57" s="1015"/>
      <c r="S57" s="1015"/>
      <c r="T57" s="1015"/>
      <c r="U57" s="1015"/>
      <c r="V57" s="1016"/>
      <c r="W57" s="534"/>
      <c r="X57" s="53"/>
    </row>
    <row r="58" spans="2:24" ht="15" customHeight="1" thickBot="1">
      <c r="B58" s="427" t="s">
        <v>173</v>
      </c>
      <c r="C58" s="428"/>
      <c r="D58" s="1081"/>
      <c r="E58" s="1082"/>
      <c r="F58" s="1082"/>
      <c r="G58" s="1083"/>
      <c r="H58" s="429"/>
      <c r="I58" s="412"/>
      <c r="J58" s="430">
        <f>BU120</f>
        <v>0</v>
      </c>
      <c r="K58" s="425"/>
      <c r="L58" s="331"/>
      <c r="M58" s="331"/>
      <c r="N58" s="431"/>
      <c r="P58" s="1010"/>
      <c r="Q58" s="1011"/>
      <c r="R58" s="1011"/>
      <c r="S58" s="1011"/>
      <c r="T58" s="1011"/>
      <c r="U58" s="1011"/>
      <c r="V58" s="1012"/>
      <c r="W58" s="534"/>
      <c r="X58" s="53"/>
    </row>
    <row r="59" spans="2:24" ht="15" customHeight="1" thickBot="1">
      <c r="B59" s="427" t="s">
        <v>175</v>
      </c>
      <c r="C59" s="428"/>
      <c r="D59" s="1081"/>
      <c r="E59" s="1082"/>
      <c r="F59" s="1082"/>
      <c r="G59" s="1083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999" t="s">
        <v>211</v>
      </c>
      <c r="Q59" s="1000"/>
      <c r="R59" s="1000"/>
      <c r="S59" s="1000"/>
      <c r="T59" s="1000"/>
      <c r="U59" s="1000"/>
      <c r="V59" s="1001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1"/>
      <c r="E60" s="1082"/>
      <c r="F60" s="1082"/>
      <c r="G60" s="1083"/>
      <c r="H60" s="429"/>
      <c r="I60" s="412"/>
      <c r="J60" s="430">
        <f t="shared" si="2"/>
        <v>0</v>
      </c>
      <c r="K60" s="425"/>
      <c r="L60" s="331"/>
      <c r="M60" s="331"/>
      <c r="N60" s="431"/>
      <c r="P60" s="999" t="s">
        <v>210</v>
      </c>
      <c r="Q60" s="1000"/>
      <c r="R60" s="1000"/>
      <c r="S60" s="1000"/>
      <c r="T60" s="1000"/>
      <c r="U60" s="1000"/>
      <c r="V60" s="1001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81"/>
      <c r="E61" s="1082"/>
      <c r="F61" s="1082"/>
      <c r="G61" s="1083"/>
      <c r="H61" s="429"/>
      <c r="I61" s="412"/>
      <c r="J61" s="430">
        <f t="shared" si="2"/>
        <v>0</v>
      </c>
      <c r="K61" s="425"/>
      <c r="L61" s="331"/>
      <c r="M61" s="331"/>
      <c r="N61" s="434"/>
      <c r="P61" s="1010"/>
      <c r="Q61" s="1011"/>
      <c r="R61" s="1011"/>
      <c r="S61" s="1011"/>
      <c r="T61" s="1011"/>
      <c r="U61" s="1011"/>
      <c r="V61" s="1012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86" t="s">
        <v>614</v>
      </c>
      <c r="I62" s="1087"/>
      <c r="J62" s="430">
        <f>SUM(J58:K61)</f>
        <v>0</v>
      </c>
      <c r="K62" s="425"/>
      <c r="L62" s="331"/>
      <c r="M62" s="331"/>
      <c r="N62" s="436"/>
      <c r="P62" s="1010"/>
      <c r="Q62" s="1011"/>
      <c r="R62" s="1011"/>
      <c r="S62" s="1011"/>
      <c r="T62" s="1011"/>
      <c r="U62" s="1011"/>
      <c r="V62" s="1012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0"/>
      <c r="Q63" s="1011"/>
      <c r="R63" s="1011"/>
      <c r="S63" s="1011"/>
      <c r="T63" s="1011"/>
      <c r="U63" s="1011"/>
      <c r="V63" s="1012"/>
      <c r="W63" s="534"/>
      <c r="X63" s="55"/>
    </row>
    <row r="64" spans="2:24" ht="15" customHeight="1" thickBot="1">
      <c r="B64" s="1073" t="s">
        <v>179</v>
      </c>
      <c r="C64" s="1074"/>
      <c r="D64" s="1074"/>
      <c r="E64" s="1074"/>
      <c r="F64" s="1074"/>
      <c r="G64" s="1074"/>
      <c r="H64" s="1074"/>
      <c r="I64" s="1074"/>
      <c r="J64" s="1074"/>
      <c r="K64" s="1074"/>
      <c r="L64" s="1074"/>
      <c r="M64" s="1075"/>
      <c r="N64" s="338">
        <f>I74*M5</f>
        <v>0</v>
      </c>
      <c r="P64" s="1007" t="s">
        <v>98</v>
      </c>
      <c r="Q64" s="1008"/>
      <c r="R64" s="1008"/>
      <c r="S64" s="1008"/>
      <c r="T64" s="1008"/>
      <c r="U64" s="1008"/>
      <c r="V64" s="1009"/>
      <c r="W64" s="208">
        <f>W6-W46</f>
        <v>0</v>
      </c>
      <c r="X64"/>
    </row>
    <row r="65" spans="2:26" ht="15" customHeight="1" thickBot="1">
      <c r="B65" s="1088" t="s">
        <v>116</v>
      </c>
      <c r="C65" s="1126"/>
      <c r="D65" s="438">
        <f>SUM(D66:D74)</f>
        <v>0</v>
      </c>
      <c r="E65" s="439"/>
      <c r="F65" s="439"/>
      <c r="G65" s="1090" t="s">
        <v>106</v>
      </c>
      <c r="H65" s="1091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88" t="s">
        <v>99</v>
      </c>
      <c r="C66" s="1089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23" t="s">
        <v>114</v>
      </c>
      <c r="Q66" s="1023"/>
      <c r="R66" s="1023"/>
      <c r="S66" s="1023"/>
      <c r="T66" s="1023"/>
      <c r="U66" s="1023"/>
      <c r="V66" s="1023"/>
      <c r="W66" s="1023"/>
    </row>
    <row r="67" spans="2:26" ht="15" customHeight="1" thickBot="1">
      <c r="B67" s="1088" t="s">
        <v>247</v>
      </c>
      <c r="C67" s="1089"/>
      <c r="D67" s="533"/>
      <c r="E67" s="439"/>
      <c r="F67" s="439"/>
      <c r="G67" s="1101" t="s">
        <v>107</v>
      </c>
      <c r="H67" s="1102"/>
      <c r="I67" s="1103"/>
      <c r="J67" s="441"/>
      <c r="K67" s="331"/>
      <c r="L67" s="331"/>
      <c r="M67" s="331"/>
      <c r="N67" s="411"/>
      <c r="P67" s="1100" t="s">
        <v>263</v>
      </c>
      <c r="Q67" s="1100"/>
      <c r="R67" s="1100"/>
      <c r="S67" s="1100"/>
      <c r="T67" s="1100"/>
      <c r="U67" s="1100"/>
      <c r="V67" s="1100"/>
      <c r="W67" s="215">
        <f>IFERROR(W7-W47,0)</f>
        <v>0</v>
      </c>
      <c r="X67" s="70"/>
    </row>
    <row r="68" spans="2:26" ht="15" customHeight="1" thickBot="1">
      <c r="B68" s="1088" t="s">
        <v>181</v>
      </c>
      <c r="C68" s="1089"/>
      <c r="D68" s="533"/>
      <c r="E68" s="439"/>
      <c r="F68" s="439"/>
      <c r="G68" s="1090" t="s">
        <v>108</v>
      </c>
      <c r="H68" s="1091"/>
      <c r="I68" s="444"/>
      <c r="J68" s="441"/>
      <c r="K68" s="331"/>
      <c r="L68" s="331"/>
      <c r="M68" s="331"/>
      <c r="N68" s="411"/>
      <c r="P68" s="981" t="s">
        <v>178</v>
      </c>
      <c r="Q68" s="981"/>
      <c r="R68" s="981"/>
      <c r="S68" s="981"/>
      <c r="T68" s="981"/>
      <c r="U68" s="981"/>
      <c r="V68" s="981"/>
      <c r="W68" s="981"/>
      <c r="X68" s="70"/>
    </row>
    <row r="69" spans="2:26" ht="15" customHeight="1" thickBot="1">
      <c r="B69" s="1088" t="s">
        <v>100</v>
      </c>
      <c r="C69" s="1089"/>
      <c r="D69" s="533"/>
      <c r="E69" s="439"/>
      <c r="F69" s="439"/>
      <c r="G69" s="1090" t="s">
        <v>109</v>
      </c>
      <c r="H69" s="1091"/>
      <c r="I69" s="444"/>
      <c r="J69" s="441"/>
      <c r="K69" s="441"/>
      <c r="L69" s="331"/>
      <c r="M69" s="331"/>
      <c r="N69" s="411"/>
      <c r="P69" s="1013" t="s">
        <v>262</v>
      </c>
      <c r="Q69" s="1013"/>
      <c r="R69" s="1013"/>
      <c r="S69" s="1013"/>
      <c r="T69" s="1013"/>
      <c r="U69" s="1013"/>
      <c r="V69" s="1013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88" t="s">
        <v>182</v>
      </c>
      <c r="C70" s="1089"/>
      <c r="D70" s="533"/>
      <c r="E70" s="439"/>
      <c r="F70" s="439"/>
      <c r="G70" s="1090" t="s">
        <v>52</v>
      </c>
      <c r="H70" s="1091"/>
      <c r="I70" s="445">
        <f>SUM(I68:I69)</f>
        <v>0</v>
      </c>
      <c r="J70" s="441"/>
      <c r="K70" s="331"/>
      <c r="L70" s="331"/>
      <c r="M70" s="331"/>
      <c r="N70" s="411"/>
      <c r="P70" s="981" t="s">
        <v>180</v>
      </c>
      <c r="Q70" s="981"/>
      <c r="R70" s="981"/>
      <c r="S70" s="981"/>
      <c r="T70" s="981"/>
      <c r="U70" s="981"/>
      <c r="V70" s="981"/>
      <c r="W70" s="981"/>
      <c r="X70" s="483"/>
    </row>
    <row r="71" spans="2:26" ht="15" customHeight="1" thickBot="1">
      <c r="B71" s="1088" t="s">
        <v>101</v>
      </c>
      <c r="C71" s="1089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06" t="s">
        <v>1438</v>
      </c>
      <c r="Q71" s="1006"/>
      <c r="R71" s="1006"/>
      <c r="S71" s="1006"/>
      <c r="T71" s="1006"/>
      <c r="U71" s="1006"/>
      <c r="V71" s="1006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88" t="s">
        <v>183</v>
      </c>
      <c r="C72" s="1089"/>
      <c r="D72" s="533"/>
      <c r="E72" s="439"/>
      <c r="F72" s="439"/>
      <c r="G72" s="1101" t="s">
        <v>110</v>
      </c>
      <c r="H72" s="1103"/>
      <c r="I72" s="447">
        <f>D65</f>
        <v>0</v>
      </c>
      <c r="J72" s="441"/>
      <c r="K72" s="331"/>
      <c r="L72" s="331"/>
      <c r="M72" s="331"/>
      <c r="N72" s="411"/>
      <c r="O72" s="190"/>
      <c r="P72" s="981" t="s">
        <v>174</v>
      </c>
      <c r="Q72" s="981"/>
      <c r="R72" s="981"/>
      <c r="S72" s="981"/>
      <c r="T72" s="981"/>
      <c r="U72" s="981"/>
      <c r="V72" s="981"/>
      <c r="W72" s="981"/>
      <c r="X72" s="70"/>
    </row>
    <row r="73" spans="2:26" ht="15" customHeight="1" thickBot="1">
      <c r="B73" s="1088" t="s">
        <v>184</v>
      </c>
      <c r="C73" s="1089"/>
      <c r="D73" s="533"/>
      <c r="E73" s="439"/>
      <c r="F73" s="439"/>
      <c r="G73" s="1090" t="s">
        <v>111</v>
      </c>
      <c r="H73" s="1091"/>
      <c r="I73" s="448">
        <f>SUM(BI112,D69:D74)</f>
        <v>0</v>
      </c>
      <c r="J73" s="441"/>
      <c r="K73" s="331"/>
      <c r="L73" s="331"/>
      <c r="M73" s="331"/>
      <c r="N73" s="332"/>
      <c r="O73" s="190"/>
      <c r="P73" s="1002" t="s">
        <v>259</v>
      </c>
      <c r="Q73" s="1002"/>
      <c r="R73" s="1002"/>
      <c r="S73" s="1002"/>
      <c r="T73" s="1002"/>
      <c r="U73" s="1002"/>
      <c r="V73" s="1002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88" t="s">
        <v>56</v>
      </c>
      <c r="C74" s="1089"/>
      <c r="D74" s="533"/>
      <c r="E74" s="439"/>
      <c r="F74" s="439"/>
      <c r="G74" s="1101" t="s">
        <v>112</v>
      </c>
      <c r="H74" s="1103"/>
      <c r="I74" s="447">
        <f>MAX(I73,I72)</f>
        <v>0</v>
      </c>
      <c r="J74" s="441"/>
      <c r="K74" s="331"/>
      <c r="L74" s="331"/>
      <c r="M74" s="331"/>
      <c r="N74" s="332"/>
      <c r="P74" s="995" t="s">
        <v>260</v>
      </c>
      <c r="Q74" s="996"/>
      <c r="R74" s="996"/>
      <c r="S74" s="996"/>
      <c r="T74" s="996"/>
      <c r="U74" s="996"/>
      <c r="V74" s="997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1" t="s">
        <v>249</v>
      </c>
      <c r="Q75" s="981"/>
      <c r="R75" s="981"/>
      <c r="S75" s="981"/>
      <c r="T75" s="981"/>
      <c r="U75" s="981"/>
      <c r="V75" s="981"/>
      <c r="W75" s="998"/>
      <c r="X75" s="483"/>
    </row>
    <row r="76" spans="2:26" ht="15" customHeight="1" thickBot="1">
      <c r="B76" s="1073" t="s">
        <v>115</v>
      </c>
      <c r="C76" s="1074"/>
      <c r="D76" s="1074"/>
      <c r="E76" s="1074"/>
      <c r="F76" s="1074"/>
      <c r="G76" s="1074"/>
      <c r="H76" s="1074"/>
      <c r="I76" s="1074"/>
      <c r="J76" s="1074"/>
      <c r="K76" s="1074"/>
      <c r="L76" s="1074"/>
      <c r="M76" s="1075"/>
      <c r="N76" s="338">
        <f>SUM(BI132:BI134)</f>
        <v>0</v>
      </c>
      <c r="P76" s="205" t="s">
        <v>309</v>
      </c>
      <c r="Q76" s="206"/>
      <c r="R76" s="985" t="str">
        <f>B10</f>
        <v>Alfalfa</v>
      </c>
      <c r="S76" s="985"/>
      <c r="T76" s="985"/>
      <c r="U76" s="985"/>
      <c r="V76" s="985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96" t="s">
        <v>301</v>
      </c>
      <c r="C77" s="1096"/>
      <c r="D77" s="1096"/>
      <c r="E77" s="1096" t="s">
        <v>248</v>
      </c>
      <c r="F77" s="1096"/>
      <c r="G77" s="1096" t="s">
        <v>222</v>
      </c>
      <c r="H77" s="1096"/>
      <c r="I77" s="1104" t="s">
        <v>1370</v>
      </c>
      <c r="J77" s="1105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85" t="str">
        <f t="shared" ref="R77:R78" si="3">B11</f>
        <v/>
      </c>
      <c r="S77" s="985"/>
      <c r="T77" s="985"/>
      <c r="U77" s="985"/>
      <c r="V77" s="985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65"/>
      <c r="C78" s="1065"/>
      <c r="D78" s="1065"/>
      <c r="E78" s="1065"/>
      <c r="F78" s="1065"/>
      <c r="G78" s="1065"/>
      <c r="H78" s="1065"/>
      <c r="I78" s="1069"/>
      <c r="J78" s="1070"/>
      <c r="K78" s="451"/>
      <c r="L78" s="532"/>
      <c r="M78" s="532"/>
      <c r="N78" s="411"/>
      <c r="P78" s="205" t="s">
        <v>1316</v>
      </c>
      <c r="Q78" s="206"/>
      <c r="R78" s="985" t="str">
        <f t="shared" si="3"/>
        <v/>
      </c>
      <c r="S78" s="985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65"/>
      <c r="C79" s="1065"/>
      <c r="D79" s="1065"/>
      <c r="E79" s="1065"/>
      <c r="F79" s="1065"/>
      <c r="G79" s="1065"/>
      <c r="H79" s="1065"/>
      <c r="I79" s="1069"/>
      <c r="J79" s="1070"/>
      <c r="K79" s="451"/>
      <c r="L79" s="532"/>
      <c r="M79" s="532"/>
      <c r="N79" s="411"/>
      <c r="P79" s="966" t="s">
        <v>250</v>
      </c>
      <c r="Q79" s="967"/>
      <c r="R79" s="967"/>
      <c r="S79" s="967"/>
      <c r="T79" s="967"/>
      <c r="U79" s="967"/>
      <c r="V79" s="967"/>
      <c r="W79" s="968"/>
      <c r="X79" s="235"/>
      <c r="Y79" s="235"/>
      <c r="Z79" s="235"/>
    </row>
    <row r="80" spans="2:26" ht="15" customHeight="1" thickBot="1">
      <c r="B80" s="1065"/>
      <c r="C80" s="1065"/>
      <c r="D80" s="1065"/>
      <c r="E80" s="1065"/>
      <c r="F80" s="1065"/>
      <c r="G80" s="1065"/>
      <c r="H80" s="1065"/>
      <c r="I80" s="1069"/>
      <c r="J80" s="1070"/>
      <c r="K80" s="451"/>
      <c r="L80" s="452"/>
      <c r="M80" s="532"/>
      <c r="N80" s="411"/>
      <c r="P80" s="995" t="s">
        <v>113</v>
      </c>
      <c r="Q80" s="996"/>
      <c r="R80" s="996"/>
      <c r="S80" s="996"/>
      <c r="T80" s="996"/>
      <c r="U80" s="996"/>
      <c r="V80" s="996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84" t="s">
        <v>1380</v>
      </c>
      <c r="H81" s="1085"/>
      <c r="I81" s="1071">
        <f>SUM(I78:J80)</f>
        <v>0</v>
      </c>
      <c r="J81" s="1072"/>
      <c r="K81" s="413"/>
      <c r="L81" s="413"/>
      <c r="M81" s="413"/>
      <c r="N81" s="411"/>
      <c r="P81" s="995" t="s">
        <v>119</v>
      </c>
      <c r="Q81" s="996"/>
      <c r="R81" s="996"/>
      <c r="S81" s="996"/>
      <c r="T81" s="996"/>
      <c r="U81" s="996"/>
      <c r="V81" s="997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66" t="s">
        <v>276</v>
      </c>
      <c r="Q83" s="967"/>
      <c r="R83" s="967"/>
      <c r="S83" s="967"/>
      <c r="T83" s="967"/>
      <c r="U83" s="967"/>
      <c r="V83" s="967"/>
      <c r="W83" s="968"/>
    </row>
    <row r="84" spans="2:31" ht="15" customHeight="1" thickBot="1">
      <c r="B84" s="1073" t="s">
        <v>191</v>
      </c>
      <c r="C84" s="1074"/>
      <c r="D84" s="1074"/>
      <c r="E84" s="1074"/>
      <c r="F84" s="1074"/>
      <c r="G84" s="1074"/>
      <c r="H84" s="1074"/>
      <c r="I84" s="1074"/>
      <c r="J84" s="1074"/>
      <c r="K84" s="1074"/>
      <c r="L84" s="1074"/>
      <c r="M84" s="1075"/>
      <c r="N84" s="363">
        <f>+N54+N56-N64-N76</f>
        <v>0</v>
      </c>
      <c r="P84" s="986"/>
      <c r="Q84" s="987"/>
      <c r="R84" s="987"/>
      <c r="S84" s="987"/>
      <c r="T84" s="987"/>
      <c r="U84" s="987"/>
      <c r="V84" s="987"/>
      <c r="W84" s="988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89"/>
      <c r="Q85" s="990"/>
      <c r="R85" s="990"/>
      <c r="S85" s="990"/>
      <c r="T85" s="990"/>
      <c r="U85" s="990"/>
      <c r="V85" s="990"/>
      <c r="W85" s="991"/>
      <c r="AB85" s="77"/>
      <c r="AC85" s="77"/>
      <c r="AD85" s="78"/>
      <c r="AE85" s="77"/>
    </row>
    <row r="86" spans="2:31" ht="15" customHeight="1" thickBot="1">
      <c r="B86" s="953" t="s">
        <v>102</v>
      </c>
      <c r="C86" s="954"/>
      <c r="D86" s="954"/>
      <c r="E86" s="954"/>
      <c r="F86" s="954"/>
      <c r="G86" s="954"/>
      <c r="H86" s="954"/>
      <c r="I86" s="954"/>
      <c r="J86" s="954"/>
      <c r="K86" s="954"/>
      <c r="L86" s="954"/>
      <c r="M86" s="955"/>
      <c r="N86" s="332"/>
      <c r="P86" s="989"/>
      <c r="Q86" s="990"/>
      <c r="R86" s="990"/>
      <c r="S86" s="990"/>
      <c r="T86" s="990"/>
      <c r="U86" s="990"/>
      <c r="V86" s="990"/>
      <c r="W86" s="991"/>
      <c r="AA86" s="75"/>
      <c r="AB86" s="76"/>
      <c r="AC86" s="76"/>
      <c r="AD86" s="79"/>
      <c r="AE86" s="80"/>
    </row>
    <row r="87" spans="2:31" ht="15" customHeight="1" thickBot="1">
      <c r="B87" s="1122"/>
      <c r="C87" s="1122"/>
      <c r="D87" s="1122"/>
      <c r="E87" s="1122"/>
      <c r="F87" s="1122"/>
      <c r="G87" s="1122"/>
      <c r="H87" s="1122"/>
      <c r="I87" s="1122"/>
      <c r="J87" s="1122"/>
      <c r="K87" s="1122"/>
      <c r="L87" s="1122"/>
      <c r="M87" s="1122"/>
      <c r="N87" s="332"/>
      <c r="P87" s="989"/>
      <c r="Q87" s="990"/>
      <c r="R87" s="990"/>
      <c r="S87" s="990"/>
      <c r="T87" s="990"/>
      <c r="U87" s="990"/>
      <c r="V87" s="990"/>
      <c r="W87" s="991"/>
      <c r="AA87" s="76"/>
      <c r="AB87" s="80"/>
      <c r="AC87" s="80"/>
      <c r="AD87" s="81"/>
      <c r="AE87" s="76"/>
    </row>
    <row r="88" spans="2:31" ht="15" customHeight="1" thickBot="1">
      <c r="B88" s="1122"/>
      <c r="C88" s="1122"/>
      <c r="D88" s="1122"/>
      <c r="E88" s="1122"/>
      <c r="F88" s="1122"/>
      <c r="G88" s="1122"/>
      <c r="H88" s="1122"/>
      <c r="I88" s="1122"/>
      <c r="J88" s="1122"/>
      <c r="K88" s="1122"/>
      <c r="L88" s="1122"/>
      <c r="M88" s="1122"/>
      <c r="N88" s="332"/>
      <c r="P88" s="989"/>
      <c r="Q88" s="990"/>
      <c r="R88" s="990"/>
      <c r="S88" s="990"/>
      <c r="T88" s="990"/>
      <c r="U88" s="990"/>
      <c r="V88" s="990"/>
      <c r="W88" s="991"/>
      <c r="AA88" s="76"/>
    </row>
    <row r="89" spans="2:31" ht="15" customHeight="1" thickBot="1">
      <c r="B89" s="1122"/>
      <c r="C89" s="1122"/>
      <c r="D89" s="1122"/>
      <c r="E89" s="1122"/>
      <c r="F89" s="1122"/>
      <c r="G89" s="1122"/>
      <c r="H89" s="1122"/>
      <c r="I89" s="1122"/>
      <c r="J89" s="1122"/>
      <c r="K89" s="1122"/>
      <c r="L89" s="1122"/>
      <c r="M89" s="1122"/>
      <c r="N89" s="332"/>
      <c r="P89" s="989"/>
      <c r="Q89" s="990"/>
      <c r="R89" s="990"/>
      <c r="S89" s="990"/>
      <c r="T89" s="990"/>
      <c r="U89" s="990"/>
      <c r="V89" s="990"/>
      <c r="W89" s="991"/>
      <c r="AA89" s="76"/>
    </row>
    <row r="90" spans="2:31" ht="15" customHeight="1" thickBot="1">
      <c r="B90" s="1122"/>
      <c r="C90" s="1122"/>
      <c r="D90" s="1122"/>
      <c r="E90" s="1122"/>
      <c r="F90" s="1122"/>
      <c r="G90" s="1122"/>
      <c r="H90" s="1122"/>
      <c r="I90" s="1122"/>
      <c r="J90" s="1122"/>
      <c r="K90" s="1122"/>
      <c r="L90" s="1122"/>
      <c r="M90" s="1122"/>
      <c r="N90" s="332"/>
      <c r="P90" s="992"/>
      <c r="Q90" s="993"/>
      <c r="R90" s="993"/>
      <c r="S90" s="993"/>
      <c r="T90" s="993"/>
      <c r="U90" s="993"/>
      <c r="V90" s="993"/>
      <c r="W90" s="994"/>
    </row>
    <row r="91" spans="2:31" ht="15" customHeight="1" thickBot="1">
      <c r="B91" s="1122"/>
      <c r="C91" s="1122"/>
      <c r="D91" s="1122"/>
      <c r="E91" s="1122"/>
      <c r="F91" s="1122"/>
      <c r="G91" s="1122"/>
      <c r="H91" s="1122"/>
      <c r="I91" s="1122"/>
      <c r="J91" s="1122"/>
      <c r="K91" s="1122"/>
      <c r="L91" s="1122"/>
      <c r="M91" s="1122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2"/>
      <c r="C92" s="1122"/>
      <c r="D92" s="1122"/>
      <c r="E92" s="1122"/>
      <c r="F92" s="1122"/>
      <c r="G92" s="1122"/>
      <c r="H92" s="1122"/>
      <c r="I92" s="1122"/>
      <c r="J92" s="1122"/>
      <c r="K92" s="1122"/>
      <c r="L92" s="1122"/>
      <c r="M92" s="1122"/>
      <c r="N92" s="332"/>
      <c r="P92" s="966" t="s">
        <v>303</v>
      </c>
      <c r="Q92" s="967"/>
      <c r="R92" s="967"/>
      <c r="S92" s="967"/>
      <c r="T92" s="967"/>
      <c r="U92" s="967"/>
      <c r="V92" s="967"/>
      <c r="W92" s="968"/>
    </row>
    <row r="93" spans="2:31" ht="15" customHeight="1" thickBot="1">
      <c r="B93" s="1122"/>
      <c r="C93" s="1122"/>
      <c r="D93" s="1122"/>
      <c r="E93" s="1122"/>
      <c r="F93" s="1122"/>
      <c r="G93" s="1122"/>
      <c r="H93" s="1122"/>
      <c r="I93" s="1122"/>
      <c r="J93" s="1122"/>
      <c r="K93" s="1122"/>
      <c r="L93" s="1122"/>
      <c r="M93" s="1122"/>
      <c r="N93" s="332"/>
      <c r="P93" s="969"/>
      <c r="Q93" s="970"/>
      <c r="R93" s="970"/>
      <c r="S93" s="970"/>
      <c r="T93" s="970"/>
      <c r="U93" s="970"/>
      <c r="V93" s="970"/>
      <c r="W93" s="971"/>
    </row>
    <row r="94" spans="2:31" ht="15" customHeight="1" thickBot="1">
      <c r="B94" s="962" t="s">
        <v>1371</v>
      </c>
      <c r="C94" s="962"/>
      <c r="D94" s="956"/>
      <c r="E94" s="957"/>
      <c r="F94" s="957"/>
      <c r="G94" s="957"/>
      <c r="H94" s="957"/>
      <c r="I94" s="957"/>
      <c r="J94" s="957"/>
      <c r="K94" s="957"/>
      <c r="L94" s="957"/>
      <c r="M94" s="958"/>
      <c r="N94" s="332"/>
      <c r="P94" s="972"/>
      <c r="Q94" s="973"/>
      <c r="R94" s="973"/>
      <c r="S94" s="973"/>
      <c r="T94" s="973"/>
      <c r="U94" s="973"/>
      <c r="V94" s="973"/>
      <c r="W94" s="974"/>
    </row>
    <row r="95" spans="2:31" ht="15" customHeight="1" thickBot="1">
      <c r="B95" s="1125" t="s">
        <v>42</v>
      </c>
      <c r="C95" s="1125" t="s">
        <v>1436</v>
      </c>
      <c r="D95" s="1125" t="s">
        <v>221</v>
      </c>
      <c r="E95" s="1125" t="s">
        <v>1348</v>
      </c>
      <c r="F95" s="1125" t="s">
        <v>44</v>
      </c>
      <c r="G95" s="1125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972"/>
      <c r="Q95" s="973"/>
      <c r="R95" s="973"/>
      <c r="S95" s="973"/>
      <c r="T95" s="973"/>
      <c r="U95" s="973"/>
      <c r="V95" s="973"/>
      <c r="W95" s="974"/>
    </row>
    <row r="96" spans="2:31" ht="15" customHeight="1" thickBot="1">
      <c r="B96" s="1125"/>
      <c r="C96" s="1125"/>
      <c r="D96" s="1125"/>
      <c r="E96" s="1125"/>
      <c r="F96" s="1125"/>
      <c r="G96" s="1125"/>
      <c r="H96" s="805" t="s">
        <v>1414</v>
      </c>
      <c r="I96" s="810" t="str">
        <f>IFERROR('Flujo de Caja'!E111,"")</f>
        <v/>
      </c>
      <c r="J96" s="810" t="str">
        <f>IFERROR('Flujo de Caja'!E112,"")</f>
        <v/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975"/>
      <c r="Q96" s="976"/>
      <c r="R96" s="976"/>
      <c r="S96" s="976"/>
      <c r="T96" s="976"/>
      <c r="U96" s="976"/>
      <c r="V96" s="976"/>
      <c r="W96" s="977"/>
    </row>
    <row r="97" spans="2:61" ht="15.75" thickBot="1">
      <c r="B97" s="806"/>
      <c r="C97" s="806">
        <f>'Flujo de Caja'!E34</f>
        <v>0</v>
      </c>
      <c r="D97" s="806"/>
      <c r="E97" s="807"/>
      <c r="F97" s="807"/>
      <c r="G97" s="806"/>
      <c r="H97" s="805" t="s">
        <v>1415</v>
      </c>
      <c r="I97" s="812" t="str">
        <f>IFERROR('Flujo de Caja'!D111,"")</f>
        <v/>
      </c>
      <c r="J97" s="812" t="str">
        <f>IFERROR('Flujo de Caja'!D112,"")</f>
        <v/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2"/>
      <c r="Q99" s="1113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2"/>
      <c r="Q103" s="1113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895" t="s">
        <v>152</v>
      </c>
      <c r="D105" s="895"/>
      <c r="E105" s="895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8" priority="13" operator="lessThan">
      <formula>1</formula>
    </cfRule>
  </conditionalFormatting>
  <conditionalFormatting sqref="W69">
    <cfRule type="cellIs" dxfId="17" priority="11" operator="greaterThan">
      <formula>1</formula>
    </cfRule>
  </conditionalFormatting>
  <conditionalFormatting sqref="W74">
    <cfRule type="cellIs" dxfId="16" priority="10" operator="lessThan">
      <formula>1</formula>
    </cfRule>
  </conditionalFormatting>
  <conditionalFormatting sqref="W80">
    <cfRule type="cellIs" dxfId="15" priority="9" operator="greaterThan">
      <formula>$BK$173</formula>
    </cfRule>
  </conditionalFormatting>
  <conditionalFormatting sqref="D10">
    <cfRule type="expression" dxfId="14" priority="8">
      <formula>$B$8="CRIANZA"</formula>
    </cfRule>
  </conditionalFormatting>
  <conditionalFormatting sqref="D11">
    <cfRule type="expression" dxfId="13" priority="7">
      <formula>$B$8="CRIANZA"</formula>
    </cfRule>
  </conditionalFormatting>
  <conditionalFormatting sqref="D12">
    <cfRule type="expression" dxfId="12" priority="6">
      <formula>$B$8="CRIANZA"</formula>
    </cfRule>
  </conditionalFormatting>
  <conditionalFormatting sqref="W76">
    <cfRule type="expression" dxfId="11" priority="5">
      <formula>$W$76&gt;$BB$197</formula>
    </cfRule>
  </conditionalFormatting>
  <conditionalFormatting sqref="W77">
    <cfRule type="expression" dxfId="10" priority="4">
      <formula>$W$77&gt;$BB$198</formula>
    </cfRule>
  </conditionalFormatting>
  <conditionalFormatting sqref="W78">
    <cfRule type="expression" dxfId="9" priority="3">
      <formula>$W$78&gt;$BB$199</formula>
    </cfRule>
  </conditionalFormatting>
  <conditionalFormatting sqref="D33">
    <cfRule type="expression" dxfId="8" priority="2">
      <formula>$D$33&gt;$BB$200</formula>
    </cfRule>
  </conditionalFormatting>
  <conditionalFormatting sqref="D34">
    <cfRule type="expression" dxfId="7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98" t="s">
        <v>200</v>
      </c>
      <c r="C2" s="1147"/>
      <c r="D2" s="1147"/>
      <c r="E2" s="1147"/>
      <c r="F2" s="1147"/>
      <c r="G2" s="1147"/>
      <c r="H2" s="1147"/>
      <c r="I2" s="1147"/>
    </row>
    <row r="3" spans="2:9" ht="15.75" thickBot="1"/>
    <row r="4" spans="2:9" ht="15.75" thickBot="1">
      <c r="B4" s="1193" t="s">
        <v>103</v>
      </c>
      <c r="C4" s="1194"/>
      <c r="F4" s="1192" t="s">
        <v>293</v>
      </c>
      <c r="G4" s="1192"/>
      <c r="H4" s="1192"/>
      <c r="I4" s="1192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89" t="s">
        <v>294</v>
      </c>
      <c r="G6" s="1190"/>
      <c r="H6" s="1191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89" t="s">
        <v>295</v>
      </c>
      <c r="G7" s="1190"/>
      <c r="H7" s="1191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95" t="s">
        <v>169</v>
      </c>
      <c r="G8" s="1196"/>
      <c r="H8" s="1197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89" t="s">
        <v>298</v>
      </c>
      <c r="G9" s="1190"/>
      <c r="H9" s="1191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89" t="s">
        <v>299</v>
      </c>
      <c r="G10" s="1190"/>
      <c r="H10" s="1191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89" t="s">
        <v>314</v>
      </c>
      <c r="G11" s="1190"/>
      <c r="H11" s="1191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95" t="s">
        <v>171</v>
      </c>
      <c r="G12" s="1196"/>
      <c r="H12" s="1197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89" t="s">
        <v>94</v>
      </c>
      <c r="G13" s="1190"/>
      <c r="H13" s="1191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89" t="s">
        <v>1355</v>
      </c>
      <c r="G14" s="1190"/>
      <c r="H14" s="1191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95" t="s">
        <v>296</v>
      </c>
      <c r="G15" s="1196"/>
      <c r="H15" s="1197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66" t="s">
        <v>102</v>
      </c>
      <c r="G17" s="1167"/>
      <c r="H17" s="1167"/>
      <c r="I17" s="1168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0">
        <f>'Evaluación Cuantitativa'!B87</f>
        <v>0</v>
      </c>
      <c r="G18" s="1178"/>
      <c r="H18" s="1178"/>
      <c r="I18" s="1181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2"/>
      <c r="G19" s="1179"/>
      <c r="H19" s="1179"/>
      <c r="I19" s="1183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2"/>
      <c r="G20" s="1179"/>
      <c r="H20" s="1179"/>
      <c r="I20" s="1183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2"/>
      <c r="G21" s="1179"/>
      <c r="H21" s="1179"/>
      <c r="I21" s="1183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2"/>
      <c r="G22" s="1179"/>
      <c r="H22" s="1179"/>
      <c r="I22" s="1183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2"/>
      <c r="G23" s="1179"/>
      <c r="H23" s="1179"/>
      <c r="I23" s="1183"/>
    </row>
    <row r="24" spans="2:9" ht="15" customHeight="1">
      <c r="B24" s="102"/>
      <c r="C24" s="103"/>
      <c r="D24" s="83"/>
      <c r="E24" s="83"/>
      <c r="F24" s="1182"/>
      <c r="G24" s="1179"/>
      <c r="H24" s="1179"/>
      <c r="I24" s="1183"/>
    </row>
    <row r="25" spans="2:9" ht="15.75" customHeight="1">
      <c r="B25" s="102"/>
      <c r="C25" s="103"/>
      <c r="D25" s="83"/>
      <c r="E25" s="83"/>
      <c r="F25" s="1182"/>
      <c r="G25" s="1179"/>
      <c r="H25" s="1179"/>
      <c r="I25" s="1183"/>
    </row>
    <row r="26" spans="2:9" ht="15.75" thickBot="1">
      <c r="B26" s="102"/>
      <c r="C26" s="103"/>
      <c r="F26" s="1184"/>
      <c r="G26" s="1185"/>
      <c r="H26" s="1185"/>
      <c r="I26" s="1186"/>
    </row>
    <row r="27" spans="2:9" ht="24.75" customHeight="1" thickBot="1">
      <c r="B27" s="89"/>
      <c r="C27" s="90"/>
      <c r="F27" s="1187" t="str">
        <f>'Evaluación Cuantitativa'!B94</f>
        <v>Propuesta de Monto y Desembolso</v>
      </c>
      <c r="G27" s="1187"/>
      <c r="H27" s="1188">
        <f>'Evaluación Cuantitativa'!B97</f>
        <v>0</v>
      </c>
      <c r="I27" s="1188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 t="str">
        <f>'Evaluación Cuantitativa'!I97</f>
        <v/>
      </c>
      <c r="G29" s="583" t="str">
        <f>'Evaluación Cuantitativa'!J97</f>
        <v/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66" t="s">
        <v>297</v>
      </c>
      <c r="G31" s="1167"/>
      <c r="H31" s="1167"/>
      <c r="I31" s="1168"/>
    </row>
    <row r="32" spans="2:9" ht="15" customHeight="1" thickBot="1">
      <c r="B32" s="504" t="s">
        <v>180</v>
      </c>
      <c r="C32" s="505"/>
      <c r="F32" s="1178" t="str">
        <f>'Evaluación Cuantitativa'!P83</f>
        <v>COMENTARIO DE INDICADORES</v>
      </c>
      <c r="G32" s="1178"/>
      <c r="H32" s="1178"/>
      <c r="I32" s="1178"/>
    </row>
    <row r="33" spans="1:9" ht="15" customHeight="1" thickBot="1">
      <c r="B33" s="91" t="s">
        <v>253</v>
      </c>
      <c r="C33" s="95">
        <f>'Evaluación Cuantitativa'!W71</f>
        <v>0</v>
      </c>
      <c r="F33" s="1179"/>
      <c r="G33" s="1179"/>
      <c r="H33" s="1179"/>
      <c r="I33" s="1179"/>
    </row>
    <row r="34" spans="1:9" ht="15" customHeight="1" thickBot="1">
      <c r="B34" s="504" t="s">
        <v>174</v>
      </c>
      <c r="C34" s="505"/>
      <c r="F34" s="1179"/>
      <c r="G34" s="1179"/>
      <c r="H34" s="1179"/>
      <c r="I34" s="1179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79"/>
      <c r="G35" s="1179"/>
      <c r="H35" s="1179"/>
      <c r="I35" s="1179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79"/>
      <c r="G36" s="1179"/>
      <c r="H36" s="1179"/>
      <c r="I36" s="1179"/>
    </row>
    <row r="37" spans="1:9" ht="15" customHeight="1" thickBot="1">
      <c r="B37" s="510" t="s">
        <v>249</v>
      </c>
      <c r="C37" s="509"/>
      <c r="F37" s="1179"/>
      <c r="G37" s="1179"/>
      <c r="H37" s="1179"/>
      <c r="I37" s="1179"/>
    </row>
    <row r="38" spans="1:9" ht="15" customHeight="1" thickBot="1">
      <c r="B38" s="91" t="s">
        <v>261</v>
      </c>
      <c r="C38" s="97">
        <f>'Evaluación Cuantitativa'!W76</f>
        <v>0</v>
      </c>
      <c r="F38" s="1179"/>
      <c r="G38" s="1179"/>
      <c r="H38" s="1179"/>
      <c r="I38" s="1179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66" t="s">
        <v>303</v>
      </c>
      <c r="G40" s="1167"/>
      <c r="H40" s="1167"/>
      <c r="I40" s="1168"/>
    </row>
    <row r="41" spans="1:9" ht="15" customHeight="1" thickBot="1">
      <c r="B41" s="1164" t="s">
        <v>250</v>
      </c>
      <c r="C41" s="1165"/>
      <c r="D41" s="83"/>
      <c r="E41" s="83"/>
      <c r="F41" s="1169" t="str">
        <f>'Evaluación Cuantitativa'!P92</f>
        <v>EXCEPCIONES</v>
      </c>
      <c r="G41" s="1170"/>
      <c r="H41" s="1170"/>
      <c r="I41" s="1171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2"/>
      <c r="G42" s="1173"/>
      <c r="H42" s="1173"/>
      <c r="I42" s="1174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2"/>
      <c r="G43" s="1173"/>
      <c r="H43" s="1173"/>
      <c r="I43" s="1174"/>
    </row>
    <row r="44" spans="1:9" ht="15.75" thickBot="1">
      <c r="D44" s="83"/>
      <c r="E44" s="83"/>
      <c r="F44" s="1175"/>
      <c r="G44" s="1176"/>
      <c r="H44" s="1176"/>
      <c r="I44" s="1177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09" t="s">
        <v>57</v>
      </c>
      <c r="C1" s="1210"/>
      <c r="D1" s="1210"/>
      <c r="E1" s="1210"/>
      <c r="F1" s="1210"/>
      <c r="G1" s="1210"/>
      <c r="H1" s="1210"/>
      <c r="I1" s="1211"/>
      <c r="K1" s="1214" t="str">
        <f>IF(Solicitud!D27="Crianza","Total Cabezas","Total Has.")</f>
        <v>Total Has.</v>
      </c>
      <c r="M1" s="1202" t="s">
        <v>327</v>
      </c>
    </row>
    <row r="2" spans="1:16" ht="15.75" thickBot="1">
      <c r="B2" s="518" t="s">
        <v>58</v>
      </c>
      <c r="C2" s="1217">
        <f>Solicitud!D12</f>
        <v>0</v>
      </c>
      <c r="D2" s="1217"/>
      <c r="E2" s="1217"/>
      <c r="F2" s="1217"/>
      <c r="G2" s="1217"/>
      <c r="H2" s="1217"/>
      <c r="I2" s="1218"/>
      <c r="K2" s="1215"/>
      <c r="M2" s="1203"/>
    </row>
    <row r="3" spans="1:16" ht="15.75" thickBot="1">
      <c r="B3" s="519" t="s">
        <v>1425</v>
      </c>
      <c r="C3" s="1219" t="str">
        <f>Solicitud!D28</f>
        <v>Alfalfa</v>
      </c>
      <c r="D3" s="1219"/>
      <c r="E3" s="1219"/>
      <c r="F3" s="1226" t="s">
        <v>61</v>
      </c>
      <c r="G3" s="1226"/>
      <c r="H3" s="1226"/>
      <c r="I3" s="251"/>
      <c r="K3" s="1215"/>
      <c r="M3" s="1203"/>
    </row>
    <row r="4" spans="1:16" ht="15.75" thickBot="1">
      <c r="B4" s="519" t="str">
        <f>IF(Solicitud!D27="Crianza","Raza","Variedad")</f>
        <v>Variedad</v>
      </c>
      <c r="C4" s="1212"/>
      <c r="D4" s="1213"/>
      <c r="E4" s="1213"/>
      <c r="F4" s="1200" t="s">
        <v>1478</v>
      </c>
      <c r="G4" s="1200"/>
      <c r="H4" s="1200"/>
      <c r="I4" s="251"/>
      <c r="K4" s="1215"/>
      <c r="M4" s="1203"/>
    </row>
    <row r="5" spans="1:16" ht="15.75" thickBot="1">
      <c r="B5" s="519" t="str">
        <f>IF(Solicitud!D27="Crianza","Fecha de Inicio de Inverna","Fecha de Siembra")</f>
        <v>Fecha de Siembra</v>
      </c>
      <c r="C5" s="1223"/>
      <c r="D5" s="1223"/>
      <c r="E5" s="1223"/>
      <c r="F5" s="1200" t="s">
        <v>1477</v>
      </c>
      <c r="G5" s="1200"/>
      <c r="H5" s="1200"/>
      <c r="I5" s="277">
        <f>C5+I4</f>
        <v>0</v>
      </c>
      <c r="K5" s="1215"/>
      <c r="M5" s="1203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00" t="str">
        <f>IF(Solicitud!D27="Crianza","Precio / Kilogramo","Precio / Unidad")</f>
        <v>Precio / Unidad</v>
      </c>
      <c r="G6" s="1200"/>
      <c r="H6" s="1200"/>
      <c r="I6" s="40"/>
      <c r="K6" s="1215"/>
      <c r="M6" s="1203"/>
    </row>
    <row r="7" spans="1:16" ht="15.75" thickBot="1">
      <c r="B7" s="519" t="str">
        <f>IF(Solicitud!D27="Crianza","Ingreso por Cabeza","Ingreso por Cosecha y Ha.")</f>
        <v>Ingreso por Cosecha y Ha.</v>
      </c>
      <c r="C7" s="1220">
        <f>I6*C6</f>
        <v>0</v>
      </c>
      <c r="D7" s="1221"/>
      <c r="E7" s="1222"/>
      <c r="F7" s="1199" t="s">
        <v>65</v>
      </c>
      <c r="G7" s="1200"/>
      <c r="H7" s="1201"/>
      <c r="I7" s="278">
        <f>I62</f>
        <v>0</v>
      </c>
      <c r="K7" s="1215"/>
      <c r="M7" s="1203"/>
    </row>
    <row r="8" spans="1:16" ht="15.75" thickBot="1">
      <c r="B8" s="519" t="s">
        <v>66</v>
      </c>
      <c r="C8" s="1220">
        <f>C7-I7</f>
        <v>0</v>
      </c>
      <c r="D8" s="1221"/>
      <c r="E8" s="1222"/>
      <c r="F8" s="1199" t="s">
        <v>32</v>
      </c>
      <c r="G8" s="1200"/>
      <c r="H8" s="1201"/>
      <c r="I8" s="279" t="str">
        <f>IF(Solicitud!G28="","",Solicitud!G28)</f>
        <v/>
      </c>
      <c r="K8" s="1216"/>
      <c r="M8" s="1204"/>
    </row>
    <row r="9" spans="1:16" ht="15.75" customHeight="1">
      <c r="B9" s="1239" t="s">
        <v>67</v>
      </c>
      <c r="C9" s="1241" t="s">
        <v>84</v>
      </c>
      <c r="D9" s="1235" t="s">
        <v>87</v>
      </c>
      <c r="E9" s="1235" t="s">
        <v>68</v>
      </c>
      <c r="F9" s="1235" t="s">
        <v>86</v>
      </c>
      <c r="G9" s="1235" t="s">
        <v>69</v>
      </c>
      <c r="H9" s="1224" t="s">
        <v>70</v>
      </c>
      <c r="I9" s="1235" t="s">
        <v>71</v>
      </c>
      <c r="J9" s="1237"/>
      <c r="K9" s="1207">
        <f>Solicitud!E28</f>
        <v>2</v>
      </c>
      <c r="M9" s="1205">
        <f>'Flujo de Caja'!D5</f>
        <v>0</v>
      </c>
      <c r="O9" s="280">
        <f>DATE(YEAR(M9),MONTH(M9),1)</f>
        <v>1</v>
      </c>
    </row>
    <row r="10" spans="1:16" ht="15.75" customHeight="1" thickBot="1">
      <c r="B10" s="1240"/>
      <c r="C10" s="1242"/>
      <c r="D10" s="1236"/>
      <c r="E10" s="1236"/>
      <c r="F10" s="1236"/>
      <c r="G10" s="1236"/>
      <c r="H10" s="1225"/>
      <c r="I10" s="1236"/>
      <c r="J10" s="1238"/>
      <c r="K10" s="1208"/>
      <c r="M10" s="1206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2" t="s">
        <v>73</v>
      </c>
      <c r="C12" s="1233"/>
      <c r="D12" s="1233"/>
      <c r="E12" s="1233"/>
      <c r="F12" s="1233"/>
      <c r="G12" s="1233"/>
      <c r="H12" s="1234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29"/>
      <c r="D13" s="1230"/>
      <c r="E13" s="1230"/>
      <c r="F13" s="1230"/>
      <c r="G13" s="1231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29"/>
      <c r="D17" s="1230"/>
      <c r="E17" s="1230"/>
      <c r="F17" s="1230"/>
      <c r="G17" s="1231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29"/>
      <c r="D21" s="1230"/>
      <c r="E21" s="1230"/>
      <c r="F21" s="1230"/>
      <c r="G21" s="1231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29"/>
      <c r="D24" s="1230"/>
      <c r="E24" s="1230"/>
      <c r="F24" s="1230"/>
      <c r="G24" s="1231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29"/>
      <c r="D29" s="1230"/>
      <c r="E29" s="1230"/>
      <c r="F29" s="1230"/>
      <c r="G29" s="1231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29"/>
      <c r="D31" s="1230"/>
      <c r="E31" s="1230"/>
      <c r="F31" s="1230"/>
      <c r="G31" s="1231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2" t="s">
        <v>75</v>
      </c>
      <c r="C36" s="1233"/>
      <c r="D36" s="1233"/>
      <c r="E36" s="1233"/>
      <c r="F36" s="1233"/>
      <c r="G36" s="1233"/>
      <c r="H36" s="1234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232" t="s">
        <v>77</v>
      </c>
      <c r="C42" s="1233"/>
      <c r="D42" s="1233"/>
      <c r="E42" s="1233"/>
      <c r="F42" s="1233"/>
      <c r="G42" s="1233"/>
      <c r="H42" s="1234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29"/>
      <c r="D43" s="1230"/>
      <c r="E43" s="1230"/>
      <c r="F43" s="1230"/>
      <c r="G43" s="1231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869</v>
      </c>
      <c r="C45" s="1229"/>
      <c r="D45" s="1230"/>
      <c r="E45" s="1230"/>
      <c r="F45" s="1230"/>
      <c r="G45" s="1231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317</v>
      </c>
      <c r="C49" s="1229"/>
      <c r="D49" s="1230"/>
      <c r="E49" s="1230"/>
      <c r="F49" s="1230"/>
      <c r="G49" s="1231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29"/>
      <c r="D51" s="1230"/>
      <c r="E51" s="1230"/>
      <c r="F51" s="1230"/>
      <c r="G51" s="1231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27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28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09" t="s">
        <v>57</v>
      </c>
      <c r="C1" s="1210"/>
      <c r="D1" s="1210"/>
      <c r="E1" s="1210"/>
      <c r="F1" s="1210"/>
      <c r="G1" s="1210"/>
      <c r="H1" s="1210"/>
      <c r="I1" s="1211"/>
      <c r="K1" s="1214" t="s">
        <v>316</v>
      </c>
      <c r="M1" s="1202" t="s">
        <v>327</v>
      </c>
    </row>
    <row r="2" spans="1:16" ht="15.75" thickBot="1">
      <c r="B2" s="249" t="s">
        <v>58</v>
      </c>
      <c r="C2" s="1217">
        <f>Solicitud!D12</f>
        <v>0</v>
      </c>
      <c r="D2" s="1217"/>
      <c r="E2" s="1217"/>
      <c r="F2" s="1217"/>
      <c r="G2" s="1217"/>
      <c r="H2" s="1217"/>
      <c r="I2" s="1218"/>
      <c r="K2" s="1215"/>
      <c r="M2" s="1203"/>
    </row>
    <row r="3" spans="1:16" ht="15.75" thickBot="1">
      <c r="B3" s="237" t="s">
        <v>59</v>
      </c>
      <c r="C3" s="1219">
        <f>Solicitud!D30</f>
        <v>0</v>
      </c>
      <c r="D3" s="1219"/>
      <c r="E3" s="1219"/>
      <c r="F3" s="1226" t="s">
        <v>61</v>
      </c>
      <c r="G3" s="1226"/>
      <c r="H3" s="1226"/>
      <c r="I3" s="251"/>
      <c r="K3" s="1215"/>
      <c r="M3" s="1203"/>
    </row>
    <row r="4" spans="1:16" ht="15.75" thickBot="1">
      <c r="B4" s="237" t="s">
        <v>60</v>
      </c>
      <c r="C4" s="1213"/>
      <c r="D4" s="1213"/>
      <c r="E4" s="1213"/>
      <c r="F4" s="1200" t="s">
        <v>1478</v>
      </c>
      <c r="G4" s="1200"/>
      <c r="H4" s="1200"/>
      <c r="I4" s="251"/>
      <c r="K4" s="1215"/>
      <c r="M4" s="1203"/>
    </row>
    <row r="5" spans="1:16" ht="15.75" thickBot="1">
      <c r="B5" s="237" t="s">
        <v>62</v>
      </c>
      <c r="C5" s="1223"/>
      <c r="D5" s="1223"/>
      <c r="E5" s="1223"/>
      <c r="F5" s="1200" t="s">
        <v>1477</v>
      </c>
      <c r="G5" s="1200"/>
      <c r="H5" s="1200"/>
      <c r="I5" s="277">
        <f>C5+I4</f>
        <v>0</v>
      </c>
      <c r="K5" s="1215"/>
      <c r="M5" s="1203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5"/>
      <c r="M6" s="1203"/>
    </row>
    <row r="7" spans="1:16" ht="15.75" thickBot="1">
      <c r="B7" s="237" t="s">
        <v>64</v>
      </c>
      <c r="C7" s="1220">
        <f>I6*C6</f>
        <v>0</v>
      </c>
      <c r="D7" s="1221"/>
      <c r="E7" s="1222"/>
      <c r="F7" s="242" t="s">
        <v>65</v>
      </c>
      <c r="G7" s="242"/>
      <c r="H7" s="247"/>
      <c r="I7" s="278">
        <f>I62</f>
        <v>0</v>
      </c>
      <c r="K7" s="1215"/>
      <c r="M7" s="1203"/>
    </row>
    <row r="8" spans="1:16" ht="15.75" thickBot="1">
      <c r="B8" s="237" t="s">
        <v>66</v>
      </c>
      <c r="C8" s="1220">
        <f>C7-I7</f>
        <v>0</v>
      </c>
      <c r="D8" s="1221"/>
      <c r="E8" s="1222"/>
      <c r="F8" s="238" t="s">
        <v>32</v>
      </c>
      <c r="G8" s="239"/>
      <c r="H8" s="248"/>
      <c r="I8" s="279">
        <f>Solicitud!G30</f>
        <v>0</v>
      </c>
      <c r="K8" s="1216"/>
      <c r="M8" s="1204"/>
    </row>
    <row r="9" spans="1:16" ht="15.75" customHeight="1">
      <c r="B9" s="1239" t="s">
        <v>67</v>
      </c>
      <c r="C9" s="1241" t="s">
        <v>84</v>
      </c>
      <c r="D9" s="1235" t="s">
        <v>87</v>
      </c>
      <c r="E9" s="1235" t="s">
        <v>68</v>
      </c>
      <c r="F9" s="1235" t="s">
        <v>86</v>
      </c>
      <c r="G9" s="1235" t="s">
        <v>69</v>
      </c>
      <c r="H9" s="1224" t="s">
        <v>70</v>
      </c>
      <c r="I9" s="1235" t="s">
        <v>71</v>
      </c>
      <c r="J9" s="1237"/>
      <c r="K9" s="1207">
        <f>Solicitud!E30</f>
        <v>0</v>
      </c>
      <c r="M9" s="1205">
        <f>'Flujo de Caja'!D5</f>
        <v>0</v>
      </c>
      <c r="O9" s="280">
        <f>DATE(YEAR(M9),MONTH(M9),1)</f>
        <v>1</v>
      </c>
    </row>
    <row r="10" spans="1:16" ht="15.75" customHeight="1" thickBot="1">
      <c r="B10" s="1240"/>
      <c r="C10" s="1242"/>
      <c r="D10" s="1236"/>
      <c r="E10" s="1236"/>
      <c r="F10" s="1236"/>
      <c r="G10" s="1236"/>
      <c r="H10" s="1225"/>
      <c r="I10" s="1236"/>
      <c r="J10" s="1238"/>
      <c r="K10" s="1208"/>
      <c r="M10" s="1206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2" t="s">
        <v>73</v>
      </c>
      <c r="C12" s="1233"/>
      <c r="D12" s="1233"/>
      <c r="E12" s="1233"/>
      <c r="F12" s="1233"/>
      <c r="G12" s="1233"/>
      <c r="H12" s="1234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29"/>
      <c r="D13" s="1230"/>
      <c r="E13" s="1230"/>
      <c r="F13" s="1230"/>
      <c r="G13" s="1231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29"/>
      <c r="D17" s="1230"/>
      <c r="E17" s="1230"/>
      <c r="F17" s="1230"/>
      <c r="G17" s="1231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29"/>
      <c r="D21" s="1230"/>
      <c r="E21" s="1230"/>
      <c r="F21" s="1230"/>
      <c r="G21" s="1231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29"/>
      <c r="D24" s="1230"/>
      <c r="E24" s="1230"/>
      <c r="F24" s="1230"/>
      <c r="G24" s="1231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29"/>
      <c r="D29" s="1230"/>
      <c r="E29" s="1230"/>
      <c r="F29" s="1230"/>
      <c r="G29" s="1231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29"/>
      <c r="D31" s="1230"/>
      <c r="E31" s="1230"/>
      <c r="F31" s="1230"/>
      <c r="G31" s="1231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2" t="s">
        <v>75</v>
      </c>
      <c r="C36" s="1233"/>
      <c r="D36" s="1233"/>
      <c r="E36" s="1233"/>
      <c r="F36" s="1233"/>
      <c r="G36" s="1233"/>
      <c r="H36" s="1234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232" t="s">
        <v>77</v>
      </c>
      <c r="C42" s="1233"/>
      <c r="D42" s="1233"/>
      <c r="E42" s="1233"/>
      <c r="F42" s="1233"/>
      <c r="G42" s="1243"/>
      <c r="H42" s="1244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29"/>
      <c r="D43" s="1230"/>
      <c r="E43" s="1230"/>
      <c r="F43" s="1230"/>
      <c r="G43" s="1231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29"/>
      <c r="D45" s="1230"/>
      <c r="E45" s="1230"/>
      <c r="F45" s="1230"/>
      <c r="G45" s="1231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29"/>
      <c r="D49" s="1230"/>
      <c r="E49" s="1230"/>
      <c r="F49" s="1230"/>
      <c r="G49" s="1231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29"/>
      <c r="D51" s="1230"/>
      <c r="E51" s="1230"/>
      <c r="F51" s="1230"/>
      <c r="G51" s="1231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27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28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09" t="s">
        <v>57</v>
      </c>
      <c r="C1" s="1210"/>
      <c r="D1" s="1210"/>
      <c r="E1" s="1210"/>
      <c r="F1" s="1210"/>
      <c r="G1" s="1210"/>
      <c r="H1" s="1210"/>
      <c r="I1" s="1211"/>
      <c r="K1" s="1214" t="s">
        <v>316</v>
      </c>
      <c r="M1" s="1202" t="s">
        <v>327</v>
      </c>
    </row>
    <row r="2" spans="1:16" ht="15.75" thickBot="1">
      <c r="B2" s="249" t="s">
        <v>58</v>
      </c>
      <c r="C2" s="1217" t="s">
        <v>165</v>
      </c>
      <c r="D2" s="1217"/>
      <c r="E2" s="1217"/>
      <c r="F2" s="1217"/>
      <c r="G2" s="1217"/>
      <c r="H2" s="1217"/>
      <c r="I2" s="1218"/>
      <c r="K2" s="1215"/>
      <c r="M2" s="1203"/>
    </row>
    <row r="3" spans="1:16" ht="15.75" thickBot="1">
      <c r="B3" s="237" t="s">
        <v>59</v>
      </c>
      <c r="C3" s="1219">
        <f>Solicitud!D32</f>
        <v>0</v>
      </c>
      <c r="D3" s="1219"/>
      <c r="E3" s="1219"/>
      <c r="F3" s="1226" t="s">
        <v>61</v>
      </c>
      <c r="G3" s="1226"/>
      <c r="H3" s="1226"/>
      <c r="I3" s="251"/>
      <c r="K3" s="1215"/>
      <c r="M3" s="1203"/>
    </row>
    <row r="4" spans="1:16" ht="15.75" thickBot="1">
      <c r="B4" s="237" t="s">
        <v>60</v>
      </c>
      <c r="C4" s="1213"/>
      <c r="D4" s="1213"/>
      <c r="E4" s="1213"/>
      <c r="F4" s="1200" t="s">
        <v>1478</v>
      </c>
      <c r="G4" s="1200"/>
      <c r="H4" s="1200"/>
      <c r="I4" s="251"/>
      <c r="K4" s="1215"/>
      <c r="M4" s="1203"/>
    </row>
    <row r="5" spans="1:16" ht="15.75" thickBot="1">
      <c r="B5" s="237" t="s">
        <v>62</v>
      </c>
      <c r="C5" s="1223"/>
      <c r="D5" s="1223"/>
      <c r="E5" s="1223"/>
      <c r="F5" s="1200" t="s">
        <v>1477</v>
      </c>
      <c r="G5" s="1200"/>
      <c r="H5" s="1200"/>
      <c r="I5" s="277">
        <f>C5+I4</f>
        <v>0</v>
      </c>
      <c r="K5" s="1215"/>
      <c r="M5" s="1203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5"/>
      <c r="M6" s="1203"/>
    </row>
    <row r="7" spans="1:16" ht="15.75" thickBot="1">
      <c r="B7" s="237" t="s">
        <v>216</v>
      </c>
      <c r="C7" s="1220">
        <f>I6*C6</f>
        <v>0</v>
      </c>
      <c r="D7" s="1221"/>
      <c r="E7" s="1222"/>
      <c r="F7" s="242" t="s">
        <v>65</v>
      </c>
      <c r="G7" s="242"/>
      <c r="H7" s="247"/>
      <c r="I7" s="278">
        <f>I62</f>
        <v>0</v>
      </c>
      <c r="K7" s="1215"/>
      <c r="M7" s="1203"/>
    </row>
    <row r="8" spans="1:16" ht="15.75" thickBot="1">
      <c r="B8" s="237" t="s">
        <v>66</v>
      </c>
      <c r="C8" s="1220">
        <f>C7-I7</f>
        <v>0</v>
      </c>
      <c r="D8" s="1221"/>
      <c r="E8" s="1222"/>
      <c r="F8" s="238" t="s">
        <v>32</v>
      </c>
      <c r="G8" s="239"/>
      <c r="H8" s="248"/>
      <c r="I8" s="279" t="s">
        <v>217</v>
      </c>
      <c r="K8" s="1216"/>
      <c r="M8" s="1204"/>
    </row>
    <row r="9" spans="1:16" ht="14.45" customHeight="1">
      <c r="B9" s="1239" t="s">
        <v>67</v>
      </c>
      <c r="C9" s="1241" t="s">
        <v>84</v>
      </c>
      <c r="D9" s="1235" t="s">
        <v>87</v>
      </c>
      <c r="E9" s="1235" t="s">
        <v>68</v>
      </c>
      <c r="F9" s="1235" t="s">
        <v>86</v>
      </c>
      <c r="G9" s="1235" t="s">
        <v>69</v>
      </c>
      <c r="H9" s="1224" t="s">
        <v>70</v>
      </c>
      <c r="I9" s="1235" t="s">
        <v>71</v>
      </c>
      <c r="J9" s="1237"/>
      <c r="K9" s="1207">
        <f>Solicitud!E32</f>
        <v>0</v>
      </c>
      <c r="M9" s="1205">
        <f>'Flujo de Caja'!D5</f>
        <v>0</v>
      </c>
      <c r="O9" s="280">
        <f>DATE(YEAR(M9),MONTH(M9),1)</f>
        <v>1</v>
      </c>
    </row>
    <row r="10" spans="1:16" ht="15.75" customHeight="1" thickBot="1">
      <c r="B10" s="1240"/>
      <c r="C10" s="1242"/>
      <c r="D10" s="1236"/>
      <c r="E10" s="1236"/>
      <c r="F10" s="1236"/>
      <c r="G10" s="1236"/>
      <c r="H10" s="1225"/>
      <c r="I10" s="1236"/>
      <c r="J10" s="1238"/>
      <c r="K10" s="1208"/>
      <c r="M10" s="1206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2" t="s">
        <v>73</v>
      </c>
      <c r="C12" s="1233"/>
      <c r="D12" s="1233"/>
      <c r="E12" s="1233"/>
      <c r="F12" s="1233"/>
      <c r="G12" s="1233"/>
      <c r="H12" s="1234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29"/>
      <c r="D13" s="1230"/>
      <c r="E13" s="1230"/>
      <c r="F13" s="1230"/>
      <c r="G13" s="1231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29"/>
      <c r="D17" s="1230"/>
      <c r="E17" s="1230"/>
      <c r="F17" s="1230"/>
      <c r="G17" s="1231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29"/>
      <c r="D21" s="1230"/>
      <c r="E21" s="1230"/>
      <c r="F21" s="1230"/>
      <c r="G21" s="1231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29"/>
      <c r="D24" s="1230"/>
      <c r="E24" s="1230"/>
      <c r="F24" s="1230"/>
      <c r="G24" s="1231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29"/>
      <c r="D29" s="1230"/>
      <c r="E29" s="1230"/>
      <c r="F29" s="1230"/>
      <c r="G29" s="1231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29"/>
      <c r="D31" s="1230"/>
      <c r="E31" s="1230"/>
      <c r="F31" s="1230"/>
      <c r="G31" s="1231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232" t="s">
        <v>75</v>
      </c>
      <c r="C36" s="1233"/>
      <c r="D36" s="1233"/>
      <c r="E36" s="1233"/>
      <c r="F36" s="1233"/>
      <c r="G36" s="1233"/>
      <c r="H36" s="1234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232" t="s">
        <v>77</v>
      </c>
      <c r="C42" s="1233"/>
      <c r="D42" s="1233"/>
      <c r="E42" s="1233"/>
      <c r="F42" s="1233"/>
      <c r="G42" s="1233"/>
      <c r="H42" s="1234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29"/>
      <c r="D43" s="1230"/>
      <c r="E43" s="1230"/>
      <c r="F43" s="1230"/>
      <c r="G43" s="1231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29"/>
      <c r="D45" s="1230"/>
      <c r="E45" s="1230"/>
      <c r="F45" s="1230"/>
      <c r="G45" s="1231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29"/>
      <c r="D49" s="1230"/>
      <c r="E49" s="1230"/>
      <c r="F49" s="1230"/>
      <c r="G49" s="1231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29"/>
      <c r="D51" s="1230"/>
      <c r="E51" s="1230"/>
      <c r="F51" s="1230"/>
      <c r="G51" s="1231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27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28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87" t="s">
        <v>1106</v>
      </c>
      <c r="B2" s="1287"/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287"/>
      <c r="O2" s="1287"/>
      <c r="P2" s="1287"/>
      <c r="Q2" s="1287"/>
      <c r="R2" s="1287"/>
      <c r="S2" s="1287"/>
      <c r="T2" s="1287"/>
      <c r="U2" s="1288"/>
      <c r="V2" s="584"/>
      <c r="W2" s="1248" t="s">
        <v>1444</v>
      </c>
      <c r="X2" s="1247" t="s">
        <v>1445</v>
      </c>
      <c r="Y2" s="1248" t="s">
        <v>1446</v>
      </c>
      <c r="Z2" s="1249" t="s">
        <v>1447</v>
      </c>
      <c r="AA2" s="150"/>
      <c r="AB2" s="150"/>
      <c r="AC2" s="150"/>
    </row>
    <row r="3" spans="1:38" ht="19.5" thickBot="1">
      <c r="A3" s="1283" t="s">
        <v>1108</v>
      </c>
      <c r="B3" s="585"/>
      <c r="C3" s="1283" t="s">
        <v>1109</v>
      </c>
      <c r="D3" s="586"/>
      <c r="E3" s="586"/>
      <c r="F3" s="1279" t="s">
        <v>1110</v>
      </c>
      <c r="G3" s="1283" t="s">
        <v>213</v>
      </c>
      <c r="H3" s="1250" t="s">
        <v>1111</v>
      </c>
      <c r="I3" s="1251"/>
      <c r="J3" s="1251"/>
      <c r="K3" s="1251"/>
      <c r="L3" s="1252"/>
      <c r="M3" s="1252"/>
      <c r="N3" s="1252"/>
      <c r="O3" s="1252"/>
      <c r="P3" s="1251"/>
      <c r="Q3" s="1251"/>
      <c r="R3" s="1251"/>
      <c r="S3" s="1251"/>
      <c r="T3" s="1251"/>
      <c r="U3" s="1251"/>
      <c r="V3" s="587"/>
      <c r="W3" s="1248"/>
      <c r="X3" s="1247"/>
      <c r="Y3" s="1248"/>
      <c r="Z3" s="1249"/>
    </row>
    <row r="4" spans="1:38" ht="16.149999999999999" customHeight="1" thickBot="1">
      <c r="A4" s="1283"/>
      <c r="B4" s="585"/>
      <c r="C4" s="1283"/>
      <c r="D4" s="588"/>
      <c r="E4" s="588"/>
      <c r="F4" s="1280"/>
      <c r="G4" s="1283"/>
      <c r="H4" s="1284" t="s">
        <v>1112</v>
      </c>
      <c r="I4" s="1276" t="s">
        <v>1448</v>
      </c>
      <c r="J4" s="1279" t="s">
        <v>1449</v>
      </c>
      <c r="K4" s="1253" t="s">
        <v>1450</v>
      </c>
      <c r="L4" s="1254"/>
      <c r="M4" s="1259" t="s">
        <v>1451</v>
      </c>
      <c r="N4" s="1260"/>
      <c r="O4" s="1261"/>
      <c r="P4" s="1268" t="s">
        <v>1113</v>
      </c>
      <c r="Q4" s="1269"/>
      <c r="R4" s="1269"/>
      <c r="S4" s="1269"/>
      <c r="T4" s="1269"/>
      <c r="U4" s="1270"/>
      <c r="V4" s="587"/>
      <c r="W4" s="1248"/>
      <c r="X4" s="1247"/>
      <c r="Y4" s="1248"/>
      <c r="Z4" s="1249"/>
    </row>
    <row r="5" spans="1:38" ht="15" customHeight="1" thickBot="1">
      <c r="A5" s="1283"/>
      <c r="B5" s="585"/>
      <c r="C5" s="1283"/>
      <c r="D5" s="588"/>
      <c r="E5" s="588"/>
      <c r="F5" s="1280"/>
      <c r="G5" s="1283"/>
      <c r="H5" s="1285"/>
      <c r="I5" s="1277"/>
      <c r="J5" s="1280"/>
      <c r="K5" s="1255"/>
      <c r="L5" s="1256"/>
      <c r="M5" s="1262"/>
      <c r="N5" s="1263"/>
      <c r="O5" s="1264"/>
      <c r="P5" s="1282" t="s">
        <v>1452</v>
      </c>
      <c r="Q5" s="1271" t="s">
        <v>1453</v>
      </c>
      <c r="R5" s="1269" t="s">
        <v>1454</v>
      </c>
      <c r="S5" s="1269"/>
      <c r="T5" s="1269"/>
      <c r="U5" s="1270"/>
      <c r="V5" s="1272" t="s">
        <v>1455</v>
      </c>
      <c r="W5" s="1248"/>
      <c r="X5" s="1247"/>
      <c r="Y5" s="1248"/>
      <c r="Z5" s="1249"/>
    </row>
    <row r="6" spans="1:38" ht="15.75" customHeight="1" thickBot="1">
      <c r="A6" s="1283"/>
      <c r="B6" s="585"/>
      <c r="C6" s="1283"/>
      <c r="D6" s="588"/>
      <c r="E6" s="588"/>
      <c r="F6" s="1280"/>
      <c r="G6" s="1283"/>
      <c r="H6" s="1285"/>
      <c r="I6" s="1277"/>
      <c r="J6" s="1280"/>
      <c r="K6" s="1257"/>
      <c r="L6" s="1258"/>
      <c r="M6" s="1265"/>
      <c r="N6" s="1266"/>
      <c r="O6" s="1267"/>
      <c r="P6" s="1282"/>
      <c r="Q6" s="1271"/>
      <c r="R6" s="1273" t="s">
        <v>1456</v>
      </c>
      <c r="S6" s="1273"/>
      <c r="T6" s="1274" t="s">
        <v>1457</v>
      </c>
      <c r="U6" s="1275"/>
      <c r="V6" s="1272"/>
      <c r="W6" s="1248"/>
      <c r="X6" s="1247"/>
      <c r="Y6" s="1248"/>
      <c r="Z6" s="1249"/>
    </row>
    <row r="7" spans="1:38" s="178" customFormat="1" ht="14.45" customHeight="1" thickBot="1">
      <c r="A7" s="1283"/>
      <c r="B7" s="585"/>
      <c r="C7" s="1283"/>
      <c r="D7" s="589"/>
      <c r="E7" s="589"/>
      <c r="F7" s="1281"/>
      <c r="G7" s="1283"/>
      <c r="H7" s="1286"/>
      <c r="I7" s="1278"/>
      <c r="J7" s="1281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82"/>
      <c r="Q7" s="1271"/>
      <c r="R7" s="594" t="s">
        <v>1114</v>
      </c>
      <c r="S7" s="595"/>
      <c r="T7" s="596" t="s">
        <v>1114</v>
      </c>
      <c r="U7" s="595" t="s">
        <v>1459</v>
      </c>
      <c r="V7" s="1272"/>
      <c r="W7" s="1248"/>
      <c r="X7" s="1247"/>
      <c r="Y7" s="1248"/>
      <c r="Z7" s="1249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45"/>
      <c r="Q52" s="1246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F114C15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" zoomScale="74" zoomScaleNormal="74" workbookViewId="0">
      <selection activeCell="B2" sqref="B2:N2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1" t="s">
        <v>104</v>
      </c>
      <c r="C2" s="1291"/>
      <c r="D2" s="1291"/>
      <c r="E2" s="1291"/>
      <c r="F2" s="1291"/>
      <c r="G2" s="1291"/>
      <c r="H2" s="1291"/>
      <c r="I2" s="1291"/>
      <c r="J2" s="1291"/>
      <c r="K2" s="1291"/>
      <c r="L2" s="1291"/>
      <c r="M2" s="1291"/>
      <c r="N2" s="1291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0" t="s">
        <v>88</v>
      </c>
      <c r="C3" s="1301"/>
      <c r="D3" s="1302">
        <f>Solicitud!D12</f>
        <v>0</v>
      </c>
      <c r="E3" s="1303"/>
      <c r="F3" s="1303"/>
      <c r="G3" s="1303"/>
      <c r="H3" s="1303"/>
      <c r="I3" s="1303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297" t="s">
        <v>90</v>
      </c>
      <c r="C4" s="1297"/>
      <c r="D4" s="1292">
        <v>50000</v>
      </c>
      <c r="E4" s="1293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298" t="s">
        <v>105</v>
      </c>
      <c r="C5" s="1299"/>
      <c r="D5" s="1295">
        <f>Solicitud!I5</f>
        <v>0</v>
      </c>
      <c r="E5" s="1296"/>
      <c r="F5" s="1297" t="s">
        <v>300</v>
      </c>
      <c r="G5" s="1297"/>
      <c r="H5" s="1294">
        <f>Solicitud!F42</f>
        <v>0</v>
      </c>
      <c r="I5" s="1295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89"/>
      <c r="G6" s="1290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966" t="s">
        <v>84</v>
      </c>
      <c r="C7" s="967"/>
      <c r="D7" s="488"/>
      <c r="E7" s="576" t="s">
        <v>52</v>
      </c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575">
        <v>0</v>
      </c>
      <c r="E8" s="492">
        <f>SUM(D8:D8)</f>
        <v>0</v>
      </c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hidden="1" thickBot="1">
      <c r="A9" s="256"/>
      <c r="B9" s="237" t="str">
        <f>CONCATENATE("Venta de ",'Evaluación Cuantitativa'!B11)</f>
        <v xml:space="preserve">Venta de </v>
      </c>
      <c r="C9" s="260"/>
      <c r="D9" s="575">
        <v>0</v>
      </c>
      <c r="E9" s="492">
        <f>SUM(D9:D9)</f>
        <v>0</v>
      </c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hidden="1" thickBot="1">
      <c r="A10" s="256"/>
      <c r="B10" s="237" t="str">
        <f>CONCATENATE("Venta de ",'Evaluación Cuantitativa'!B12)</f>
        <v xml:space="preserve">Venta de </v>
      </c>
      <c r="C10" s="260"/>
      <c r="D10" s="575">
        <v>0</v>
      </c>
      <c r="E10" s="492">
        <f>SUM(D10:D10)</f>
        <v>0</v>
      </c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575">
        <v>0</v>
      </c>
      <c r="E11" s="492">
        <f>SUM(D11:D11)</f>
        <v>0</v>
      </c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575">
        <v>0</v>
      </c>
      <c r="E12" s="492">
        <f>SUM(D12:D12)</f>
        <v>0</v>
      </c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575">
        <v>0</v>
      </c>
      <c r="E13" s="492">
        <f>SUM(D13:D13)</f>
        <v>0</v>
      </c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574">
        <v>0</v>
      </c>
      <c r="E14" s="493">
        <f>SUM(D14:D14)</f>
        <v>0</v>
      </c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572">
        <f>SUM(D8:D14)</f>
        <v>0</v>
      </c>
      <c r="E15" s="495">
        <f>SUM(D15:D15)</f>
        <v>0</v>
      </c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575">
        <v>0</v>
      </c>
      <c r="E16" s="492">
        <f>SUM(D16:D16)</f>
        <v>0</v>
      </c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575">
        <v>0</v>
      </c>
      <c r="E17" s="492">
        <f>SUM(D17:D17)</f>
        <v>0</v>
      </c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575">
        <v>0</v>
      </c>
      <c r="E18" s="492">
        <f>SUM(D18:D18)</f>
        <v>0</v>
      </c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575">
        <v>0</v>
      </c>
      <c r="E19" s="492">
        <f>SUM(D19:D19)</f>
        <v>0</v>
      </c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575">
        <v>0</v>
      </c>
      <c r="E20" s="492">
        <f>SUM(D20:D20)</f>
        <v>0</v>
      </c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575">
        <v>0</v>
      </c>
      <c r="E21" s="492">
        <f>SUM(D21:D21)</f>
        <v>0</v>
      </c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575">
        <v>0</v>
      </c>
      <c r="E22" s="492">
        <f>SUM(D22:D22)</f>
        <v>0</v>
      </c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574">
        <v>0</v>
      </c>
      <c r="E23" s="493">
        <f>SUM(D23:D23)</f>
        <v>0</v>
      </c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573">
        <f>SUM(D16:D23)</f>
        <v>0</v>
      </c>
      <c r="E24" s="494">
        <f>SUM(D24:D24)</f>
        <v>0</v>
      </c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572">
        <f>D15-D24</f>
        <v>0</v>
      </c>
      <c r="E25" s="495">
        <f>SUM(D25:D25)</f>
        <v>0</v>
      </c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582">
        <v>0</v>
      </c>
      <c r="E26" s="492">
        <f>SUM(D26:D26)</f>
        <v>0</v>
      </c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574">
        <v>0</v>
      </c>
      <c r="E27" s="493">
        <f>SUM(D27:D27)</f>
        <v>0</v>
      </c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572">
        <f>D25-D27-D26</f>
        <v>0</v>
      </c>
      <c r="E28" s="495">
        <f>SUM(D28:D28)</f>
        <v>0</v>
      </c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575"/>
      <c r="E29" s="494">
        <f>SUM(D29:D29)</f>
        <v>0</v>
      </c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574"/>
      <c r="E30" s="495">
        <f>SUM(D30:D30)</f>
        <v>0</v>
      </c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573">
        <f>D28+D29-D30</f>
        <v>0</v>
      </c>
      <c r="E31" s="494">
        <f>SUM(D31:D31)</f>
        <v>0</v>
      </c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0</v>
      </c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562"/>
      <c r="E34" s="494">
        <f>SUM(D34:D34)</f>
        <v>0</v>
      </c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577"/>
      <c r="E35" s="494">
        <f>SUM(D35:D35)</f>
        <v>0</v>
      </c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>D45</f>
        <v>0</v>
      </c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0</v>
      </c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>YEAR(D7)</f>
        <v>1900</v>
      </c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>MONTH(D7)</f>
        <v>1</v>
      </c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>IF((D33&lt;&gt;0),DATE(D38,D39,D33),D7)</f>
        <v>0</v>
      </c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575">
        <v>0</v>
      </c>
      <c r="E41" s="494">
        <f>SUM(D41:D41)</f>
        <v>0</v>
      </c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575">
        <v>0</v>
      </c>
      <c r="E42" s="494">
        <f>SUM(D42:D42)</f>
        <v>0</v>
      </c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0</v>
      </c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1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1">
        <f>D34</f>
        <v>0</v>
      </c>
      <c r="E108" s="581">
        <f t="shared" ref="E108:BP108" si="5">E34</f>
        <v>0</v>
      </c>
      <c r="F108" s="581">
        <f t="shared" si="5"/>
        <v>0</v>
      </c>
      <c r="G108" s="581">
        <f t="shared" si="5"/>
        <v>0</v>
      </c>
      <c r="H108" s="581">
        <f t="shared" si="5"/>
        <v>0</v>
      </c>
      <c r="I108" s="581">
        <f t="shared" si="5"/>
        <v>0</v>
      </c>
      <c r="J108" s="581">
        <f t="shared" si="5"/>
        <v>0</v>
      </c>
      <c r="K108" s="581">
        <f t="shared" si="5"/>
        <v>0</v>
      </c>
      <c r="L108" s="581">
        <f t="shared" si="5"/>
        <v>0</v>
      </c>
      <c r="M108" s="581">
        <f t="shared" si="5"/>
        <v>0</v>
      </c>
      <c r="N108" s="581">
        <f t="shared" si="5"/>
        <v>0</v>
      </c>
      <c r="O108" s="581">
        <f t="shared" si="5"/>
        <v>0</v>
      </c>
      <c r="P108" s="581">
        <f t="shared" si="5"/>
        <v>0</v>
      </c>
      <c r="Q108" s="581">
        <f t="shared" si="5"/>
        <v>0</v>
      </c>
      <c r="R108" s="581">
        <f t="shared" si="5"/>
        <v>0</v>
      </c>
      <c r="S108" s="581">
        <f t="shared" si="5"/>
        <v>0</v>
      </c>
      <c r="T108" s="581">
        <f t="shared" si="5"/>
        <v>0</v>
      </c>
      <c r="U108" s="581">
        <f t="shared" si="5"/>
        <v>0</v>
      </c>
      <c r="V108" s="581">
        <f t="shared" si="5"/>
        <v>0</v>
      </c>
      <c r="W108" s="581">
        <f t="shared" si="5"/>
        <v>0</v>
      </c>
      <c r="X108" s="581">
        <f t="shared" si="5"/>
        <v>0</v>
      </c>
      <c r="Y108" s="581">
        <f t="shared" si="5"/>
        <v>0</v>
      </c>
      <c r="Z108" s="581">
        <f t="shared" si="5"/>
        <v>0</v>
      </c>
      <c r="AA108" s="581">
        <f t="shared" si="5"/>
        <v>0</v>
      </c>
      <c r="AB108" s="581">
        <f t="shared" si="5"/>
        <v>0</v>
      </c>
      <c r="AC108" s="581">
        <f t="shared" si="5"/>
        <v>0</v>
      </c>
      <c r="AD108" s="581">
        <f t="shared" si="5"/>
        <v>0</v>
      </c>
      <c r="AE108" s="581">
        <f t="shared" si="5"/>
        <v>0</v>
      </c>
      <c r="AF108" s="581">
        <f t="shared" si="5"/>
        <v>0</v>
      </c>
      <c r="AG108" s="581">
        <f t="shared" si="5"/>
        <v>0</v>
      </c>
      <c r="AH108" s="581">
        <f t="shared" si="5"/>
        <v>0</v>
      </c>
      <c r="AI108" s="581">
        <f t="shared" si="5"/>
        <v>0</v>
      </c>
      <c r="AJ108" s="581">
        <f t="shared" si="5"/>
        <v>0</v>
      </c>
      <c r="AK108" s="581">
        <f t="shared" si="5"/>
        <v>0</v>
      </c>
      <c r="AL108" s="581">
        <f t="shared" si="5"/>
        <v>0</v>
      </c>
      <c r="AM108" s="581">
        <f t="shared" si="5"/>
        <v>0</v>
      </c>
      <c r="AN108" s="581">
        <f t="shared" si="5"/>
        <v>0</v>
      </c>
      <c r="AO108" s="581">
        <f t="shared" si="5"/>
        <v>0</v>
      </c>
      <c r="AP108" s="581">
        <f t="shared" si="5"/>
        <v>0</v>
      </c>
      <c r="AQ108" s="581">
        <f t="shared" si="5"/>
        <v>0</v>
      </c>
      <c r="AR108" s="581">
        <f t="shared" si="5"/>
        <v>0</v>
      </c>
      <c r="AS108" s="581">
        <f t="shared" si="5"/>
        <v>0</v>
      </c>
      <c r="AT108" s="581">
        <f t="shared" si="5"/>
        <v>0</v>
      </c>
      <c r="AU108" s="581">
        <f t="shared" si="5"/>
        <v>0</v>
      </c>
      <c r="AV108" s="581">
        <f t="shared" si="5"/>
        <v>0</v>
      </c>
      <c r="AW108" s="581">
        <f t="shared" si="5"/>
        <v>0</v>
      </c>
      <c r="AX108" s="581">
        <f t="shared" si="5"/>
        <v>0</v>
      </c>
      <c r="AY108" s="581">
        <f t="shared" si="5"/>
        <v>0</v>
      </c>
      <c r="AZ108" s="581">
        <f t="shared" si="5"/>
        <v>0</v>
      </c>
      <c r="BA108" s="581">
        <f t="shared" si="5"/>
        <v>0</v>
      </c>
      <c r="BB108" s="581">
        <f t="shared" si="5"/>
        <v>0</v>
      </c>
      <c r="BC108" s="581">
        <f t="shared" si="5"/>
        <v>0</v>
      </c>
      <c r="BD108" s="581">
        <f t="shared" si="5"/>
        <v>0</v>
      </c>
      <c r="BE108" s="581">
        <f t="shared" si="5"/>
        <v>0</v>
      </c>
      <c r="BF108" s="581">
        <f t="shared" si="5"/>
        <v>0</v>
      </c>
      <c r="BG108" s="581">
        <f t="shared" si="5"/>
        <v>0</v>
      </c>
      <c r="BH108" s="581">
        <f t="shared" si="5"/>
        <v>0</v>
      </c>
      <c r="BI108" s="581">
        <f t="shared" si="5"/>
        <v>0</v>
      </c>
      <c r="BJ108" s="581">
        <f t="shared" si="5"/>
        <v>0</v>
      </c>
      <c r="BK108" s="581">
        <f t="shared" si="5"/>
        <v>0</v>
      </c>
      <c r="BL108" s="581">
        <f t="shared" si="5"/>
        <v>0</v>
      </c>
      <c r="BM108" s="581">
        <f t="shared" si="5"/>
        <v>0</v>
      </c>
      <c r="BN108" s="581">
        <f t="shared" si="5"/>
        <v>0</v>
      </c>
      <c r="BO108" s="581">
        <f t="shared" si="5"/>
        <v>0</v>
      </c>
      <c r="BP108" s="581">
        <f t="shared" si="5"/>
        <v>0</v>
      </c>
      <c r="BQ108" s="581">
        <f t="shared" ref="BQ108:EB108" si="6">BQ34</f>
        <v>0</v>
      </c>
      <c r="BR108" s="581">
        <f t="shared" si="6"/>
        <v>0</v>
      </c>
      <c r="BS108" s="581">
        <f t="shared" si="6"/>
        <v>0</v>
      </c>
      <c r="BT108" s="581">
        <f t="shared" si="6"/>
        <v>0</v>
      </c>
      <c r="BU108" s="581">
        <f t="shared" si="6"/>
        <v>0</v>
      </c>
      <c r="BV108" s="581">
        <f t="shared" si="6"/>
        <v>0</v>
      </c>
      <c r="BW108" s="581">
        <f t="shared" si="6"/>
        <v>0</v>
      </c>
      <c r="BX108" s="581">
        <f t="shared" si="6"/>
        <v>0</v>
      </c>
      <c r="BY108" s="581">
        <f t="shared" si="6"/>
        <v>0</v>
      </c>
      <c r="BZ108" s="581">
        <f t="shared" si="6"/>
        <v>0</v>
      </c>
      <c r="CA108" s="581">
        <f t="shared" si="6"/>
        <v>0</v>
      </c>
      <c r="CB108" s="581">
        <f t="shared" si="6"/>
        <v>0</v>
      </c>
      <c r="CC108" s="581">
        <f t="shared" si="6"/>
        <v>0</v>
      </c>
      <c r="CD108" s="581">
        <f t="shared" si="6"/>
        <v>0</v>
      </c>
      <c r="CE108" s="581">
        <f t="shared" si="6"/>
        <v>0</v>
      </c>
      <c r="CF108" s="581">
        <f t="shared" si="6"/>
        <v>0</v>
      </c>
      <c r="CG108" s="581">
        <f t="shared" si="6"/>
        <v>0</v>
      </c>
      <c r="CH108" s="581">
        <f t="shared" si="6"/>
        <v>0</v>
      </c>
      <c r="CI108" s="581">
        <f t="shared" si="6"/>
        <v>0</v>
      </c>
      <c r="CJ108" s="581">
        <f t="shared" si="6"/>
        <v>0</v>
      </c>
      <c r="CK108" s="581">
        <f t="shared" si="6"/>
        <v>0</v>
      </c>
      <c r="CL108" s="581">
        <f t="shared" si="6"/>
        <v>0</v>
      </c>
      <c r="CM108" s="581">
        <f t="shared" si="6"/>
        <v>0</v>
      </c>
      <c r="CN108" s="581">
        <f t="shared" si="6"/>
        <v>0</v>
      </c>
      <c r="CO108" s="581">
        <f t="shared" si="6"/>
        <v>0</v>
      </c>
      <c r="CP108" s="581">
        <f t="shared" si="6"/>
        <v>0</v>
      </c>
      <c r="CQ108" s="581">
        <f t="shared" si="6"/>
        <v>0</v>
      </c>
      <c r="CR108" s="581">
        <f t="shared" si="6"/>
        <v>0</v>
      </c>
      <c r="CS108" s="581">
        <f t="shared" si="6"/>
        <v>0</v>
      </c>
      <c r="CT108" s="581">
        <f t="shared" si="6"/>
        <v>0</v>
      </c>
      <c r="CU108" s="581">
        <f t="shared" si="6"/>
        <v>0</v>
      </c>
      <c r="CV108" s="581">
        <f t="shared" si="6"/>
        <v>0</v>
      </c>
      <c r="CW108" s="581">
        <f t="shared" si="6"/>
        <v>0</v>
      </c>
      <c r="CX108" s="581">
        <f t="shared" si="6"/>
        <v>0</v>
      </c>
      <c r="CY108" s="581">
        <f t="shared" si="6"/>
        <v>0</v>
      </c>
      <c r="CZ108" s="581">
        <f t="shared" si="6"/>
        <v>0</v>
      </c>
      <c r="DA108" s="581">
        <f t="shared" si="6"/>
        <v>0</v>
      </c>
      <c r="DB108" s="581">
        <f t="shared" si="6"/>
        <v>0</v>
      </c>
      <c r="DC108" s="581">
        <f t="shared" si="6"/>
        <v>0</v>
      </c>
      <c r="DD108" s="581">
        <f t="shared" si="6"/>
        <v>0</v>
      </c>
      <c r="DE108" s="581">
        <f t="shared" si="6"/>
        <v>0</v>
      </c>
      <c r="DF108" s="581">
        <f t="shared" si="6"/>
        <v>0</v>
      </c>
      <c r="DG108" s="581">
        <f t="shared" si="6"/>
        <v>0</v>
      </c>
      <c r="DH108" s="581">
        <f t="shared" si="6"/>
        <v>0</v>
      </c>
      <c r="DI108" s="581">
        <f t="shared" si="6"/>
        <v>0</v>
      </c>
      <c r="DJ108" s="581">
        <f t="shared" si="6"/>
        <v>0</v>
      </c>
      <c r="DK108" s="581">
        <f t="shared" si="6"/>
        <v>0</v>
      </c>
      <c r="DL108" s="581">
        <f t="shared" si="6"/>
        <v>0</v>
      </c>
      <c r="DM108" s="581">
        <f t="shared" si="6"/>
        <v>0</v>
      </c>
      <c r="DN108" s="581">
        <f t="shared" si="6"/>
        <v>0</v>
      </c>
      <c r="DO108" s="581">
        <f t="shared" si="6"/>
        <v>0</v>
      </c>
      <c r="DP108" s="581">
        <f t="shared" si="6"/>
        <v>0</v>
      </c>
      <c r="DQ108" s="581">
        <f t="shared" si="6"/>
        <v>0</v>
      </c>
      <c r="DR108" s="581">
        <f t="shared" si="6"/>
        <v>0</v>
      </c>
      <c r="DS108" s="581">
        <f t="shared" si="6"/>
        <v>0</v>
      </c>
      <c r="DT108" s="581">
        <f t="shared" si="6"/>
        <v>0</v>
      </c>
      <c r="DU108" s="581">
        <f t="shared" si="6"/>
        <v>0</v>
      </c>
      <c r="DV108" s="581">
        <f t="shared" si="6"/>
        <v>0</v>
      </c>
      <c r="DW108" s="581">
        <f t="shared" si="6"/>
        <v>0</v>
      </c>
      <c r="DX108" s="581">
        <f t="shared" si="6"/>
        <v>0</v>
      </c>
      <c r="DY108" s="581">
        <f t="shared" si="6"/>
        <v>0</v>
      </c>
      <c r="DZ108" s="581">
        <f t="shared" si="6"/>
        <v>0</v>
      </c>
      <c r="EA108" s="581">
        <f t="shared" si="6"/>
        <v>0</v>
      </c>
      <c r="EB108" s="581">
        <f t="shared" si="6"/>
        <v>0</v>
      </c>
      <c r="EC108" s="581">
        <f t="shared" ref="EC108:ED108" si="7">EC34</f>
        <v>0</v>
      </c>
      <c r="ED108" s="581">
        <f t="shared" si="7"/>
        <v>0</v>
      </c>
    </row>
    <row r="109" spans="2:134" hidden="1">
      <c r="D109" s="312">
        <f>D40</f>
        <v>0</v>
      </c>
      <c r="E109" s="312">
        <f t="shared" ref="E109:BP109" si="8">E40</f>
        <v>0</v>
      </c>
      <c r="F109" s="312">
        <f t="shared" si="8"/>
        <v>0</v>
      </c>
      <c r="G109" s="312">
        <f t="shared" si="8"/>
        <v>0</v>
      </c>
      <c r="H109" s="312">
        <f t="shared" si="8"/>
        <v>0</v>
      </c>
      <c r="I109" s="312">
        <f t="shared" si="8"/>
        <v>0</v>
      </c>
      <c r="J109" s="312">
        <f t="shared" si="8"/>
        <v>0</v>
      </c>
      <c r="K109" s="312">
        <f t="shared" si="8"/>
        <v>0</v>
      </c>
      <c r="L109" s="312">
        <f t="shared" si="8"/>
        <v>0</v>
      </c>
      <c r="M109" s="312">
        <f t="shared" si="8"/>
        <v>0</v>
      </c>
      <c r="N109" s="312">
        <f t="shared" si="8"/>
        <v>0</v>
      </c>
      <c r="O109" s="312">
        <f t="shared" si="8"/>
        <v>0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K33 E33 F33 G33 H33 I33 J33 L33:P33 D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  <dataValidation type="custom" allowBlank="1" showInputMessage="1" showErrorMessage="1" sqref="D26">
      <formula1>SUM(D26:D26)&lt;=F100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2014-09-15T06:27:06Z</dcterms:modified>
</cp:coreProperties>
</file>