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hughes/Library/CloudStorage/GoogleDrive-ajhughes@seas.upenn.edu/Shared drives/Hughes Lab/Publications/2023/tips_geometry_mechanics/Nat_Mat_rebuttal2/final submission checklist/code_data_for_github/data/"/>
    </mc:Choice>
  </mc:AlternateContent>
  <xr:revisionPtr revIDLastSave="0" documentId="13_ncr:1_{FB1EBD73-B8D9-4D42-B95A-463C618A9C25}" xr6:coauthVersionLast="47" xr6:coauthVersionMax="47" xr10:uidLastSave="{00000000-0000-0000-0000-000000000000}"/>
  <bookViews>
    <workbookView xWindow="5000" yWindow="760" windowWidth="44340" windowHeight="26340" xr2:uid="{CCE5950A-600E-E147-9B41-77671D633E7C}"/>
  </bookViews>
  <sheets>
    <sheet name="data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7" l="1"/>
  <c r="B8" i="7" l="1"/>
  <c r="C25" i="7"/>
  <c r="D25" i="7" s="1"/>
  <c r="C24" i="7"/>
  <c r="D24" i="7" s="1"/>
  <c r="C23" i="7"/>
  <c r="D23" i="7" s="1"/>
  <c r="C22" i="7"/>
  <c r="D22" i="7" s="1"/>
  <c r="C21" i="7"/>
  <c r="D21" i="7" s="1"/>
  <c r="D17" i="7"/>
  <c r="D16" i="7"/>
  <c r="D15" i="7"/>
  <c r="D14" i="7"/>
  <c r="D13" i="7"/>
  <c r="J3" i="7" l="1"/>
  <c r="K3" i="7" s="1"/>
  <c r="J31" i="7"/>
  <c r="K31" i="7" s="1"/>
  <c r="J25" i="7"/>
  <c r="K25" i="7" s="1"/>
  <c r="J8" i="7"/>
  <c r="K8" i="7" s="1"/>
  <c r="J12" i="7"/>
  <c r="K12" i="7" s="1"/>
  <c r="J4" i="7"/>
  <c r="K4" i="7" s="1"/>
  <c r="J27" i="7"/>
  <c r="K27" i="7" s="1"/>
  <c r="J21" i="7"/>
  <c r="K21" i="7" s="1"/>
  <c r="J14" i="7"/>
  <c r="K14" i="7" s="1"/>
  <c r="J32" i="7"/>
  <c r="K32" i="7" s="1"/>
  <c r="J9" i="7"/>
  <c r="K9" i="7" s="1"/>
  <c r="D26" i="7"/>
  <c r="E26" i="7" s="1"/>
  <c r="D18" i="7"/>
  <c r="E18" i="7" s="1"/>
  <c r="J28" i="7"/>
  <c r="K28" i="7" s="1"/>
  <c r="J5" i="7"/>
  <c r="K5" i="7" s="1"/>
  <c r="J24" i="7"/>
  <c r="K24" i="7" s="1"/>
  <c r="J15" i="7"/>
  <c r="K15" i="7" s="1"/>
  <c r="J11" i="7"/>
  <c r="K11" i="7" s="1"/>
  <c r="J33" i="7"/>
  <c r="K33" i="7" s="1"/>
  <c r="J36" i="7"/>
  <c r="K36" i="7" s="1"/>
  <c r="J34" i="7"/>
  <c r="K34" i="7" s="1"/>
  <c r="J29" i="7"/>
  <c r="K29" i="7" s="1"/>
  <c r="J19" i="7"/>
  <c r="K19" i="7" s="1"/>
  <c r="J10" i="7"/>
  <c r="K10" i="7" s="1"/>
  <c r="J35" i="7"/>
  <c r="K35" i="7" s="1"/>
  <c r="J26" i="7"/>
  <c r="K26" i="7" s="1"/>
  <c r="J17" i="7"/>
  <c r="K17" i="7" s="1"/>
  <c r="J7" i="7"/>
  <c r="K7" i="7" s="1"/>
  <c r="J16" i="7"/>
  <c r="K16" i="7" s="1"/>
  <c r="J30" i="7"/>
  <c r="K30" i="7" s="1"/>
  <c r="J22" i="7" l="1"/>
  <c r="K22" i="7" s="1"/>
  <c r="J6" i="7"/>
  <c r="K6" i="7" s="1"/>
  <c r="J18" i="7"/>
  <c r="K18" i="7" s="1"/>
  <c r="J13" i="7"/>
  <c r="K13" i="7" s="1"/>
  <c r="J20" i="7"/>
  <c r="K20" i="7" s="1"/>
  <c r="B9" i="7"/>
  <c r="J2" i="7"/>
  <c r="K2" i="7" s="1"/>
  <c r="J23" i="7"/>
  <c r="K23" i="7" s="1"/>
  <c r="L36" i="7"/>
  <c r="M36" i="7" s="1"/>
  <c r="N36" i="7" s="1"/>
  <c r="L34" i="7"/>
  <c r="M34" i="7" s="1"/>
  <c r="N34" i="7" s="1"/>
  <c r="L29" i="7"/>
  <c r="M29" i="7" s="1"/>
  <c r="N29" i="7" s="1"/>
  <c r="L19" i="7"/>
  <c r="M19" i="7" s="1"/>
  <c r="N19" i="7" s="1"/>
  <c r="L10" i="7"/>
  <c r="M10" i="7" s="1"/>
  <c r="N10" i="7" s="1"/>
  <c r="L20" i="7"/>
  <c r="L14" i="7"/>
  <c r="M14" i="7" s="1"/>
  <c r="N14" i="7" s="1"/>
  <c r="L9" i="7"/>
  <c r="M9" i="7" s="1"/>
  <c r="N9" i="7" s="1"/>
  <c r="L25" i="7"/>
  <c r="M25" i="7" s="1"/>
  <c r="N25" i="7" s="1"/>
  <c r="L31" i="7"/>
  <c r="M31" i="7" s="1"/>
  <c r="N31" i="7" s="1"/>
  <c r="L32" i="7"/>
  <c r="M32" i="7" s="1"/>
  <c r="N32" i="7" s="1"/>
  <c r="L23" i="7"/>
  <c r="L6" i="7"/>
  <c r="L3" i="7"/>
  <c r="M3" i="7" s="1"/>
  <c r="N3" i="7" s="1"/>
  <c r="L12" i="7"/>
  <c r="M12" i="7" s="1"/>
  <c r="N12" i="7" s="1"/>
  <c r="L18" i="7"/>
  <c r="L15" i="7"/>
  <c r="M15" i="7" s="1"/>
  <c r="N15" i="7" s="1"/>
  <c r="L26" i="7"/>
  <c r="M26" i="7" s="1"/>
  <c r="N26" i="7" s="1"/>
  <c r="L7" i="7"/>
  <c r="M7" i="7" s="1"/>
  <c r="N7" i="7" s="1"/>
  <c r="L22" i="7"/>
  <c r="L28" i="7"/>
  <c r="M28" i="7" s="1"/>
  <c r="N28" i="7" s="1"/>
  <c r="L4" i="7"/>
  <c r="M4" i="7" s="1"/>
  <c r="N4" i="7" s="1"/>
  <c r="O4" i="7" s="1"/>
  <c r="L35" i="7"/>
  <c r="M35" i="7" s="1"/>
  <c r="N35" i="7" s="1"/>
  <c r="L30" i="7"/>
  <c r="M30" i="7" s="1"/>
  <c r="N30" i="7" s="1"/>
  <c r="L21" i="7"/>
  <c r="M21" i="7" s="1"/>
  <c r="N21" i="7" s="1"/>
  <c r="L27" i="7"/>
  <c r="M27" i="7" s="1"/>
  <c r="N27" i="7" s="1"/>
  <c r="L16" i="7"/>
  <c r="M16" i="7" s="1"/>
  <c r="N16" i="7" s="1"/>
  <c r="L11" i="7"/>
  <c r="M11" i="7" s="1"/>
  <c r="N11" i="7" s="1"/>
  <c r="L8" i="7"/>
  <c r="M8" i="7" s="1"/>
  <c r="N8" i="7" s="1"/>
  <c r="L2" i="7"/>
  <c r="L17" i="7"/>
  <c r="M17" i="7" s="1"/>
  <c r="N17" i="7" s="1"/>
  <c r="L13" i="7"/>
  <c r="L33" i="7"/>
  <c r="M33" i="7" s="1"/>
  <c r="N33" i="7" s="1"/>
  <c r="L5" i="7"/>
  <c r="M5" i="7" s="1"/>
  <c r="N5" i="7" s="1"/>
  <c r="L24" i="7"/>
  <c r="M24" i="7" s="1"/>
  <c r="N24" i="7" s="1"/>
  <c r="O16" i="7" l="1"/>
  <c r="M13" i="7"/>
  <c r="N13" i="7" s="1"/>
  <c r="M22" i="7"/>
  <c r="N22" i="7" s="1"/>
  <c r="M18" i="7"/>
  <c r="N18" i="7" s="1"/>
  <c r="R14" i="7"/>
  <c r="W24" i="7" s="1"/>
  <c r="M6" i="7"/>
  <c r="N6" i="7" s="1"/>
  <c r="M20" i="7"/>
  <c r="N20" i="7" s="1"/>
  <c r="M23" i="7"/>
  <c r="N23" i="7" s="1"/>
  <c r="M2" i="7"/>
  <c r="N2" i="7" s="1"/>
  <c r="R21" i="7"/>
  <c r="T3" i="7"/>
  <c r="T15" i="7"/>
  <c r="W27" i="7" s="1"/>
  <c r="Z14" i="7" s="1"/>
  <c r="R8" i="7"/>
  <c r="T19" i="7"/>
  <c r="W35" i="7" s="1"/>
  <c r="Z18" i="7" s="1"/>
  <c r="R4" i="7" l="1"/>
  <c r="W4" i="7" s="1"/>
  <c r="R11" i="7"/>
  <c r="W18" i="7" s="1"/>
  <c r="R13" i="7"/>
  <c r="W22" i="7" s="1"/>
  <c r="R12" i="7"/>
  <c r="W20" i="7" s="1"/>
  <c r="R7" i="7"/>
  <c r="W10" i="7" s="1"/>
  <c r="R6" i="7"/>
  <c r="W8" i="7" s="1"/>
  <c r="R17" i="7"/>
  <c r="W30" i="7" s="1"/>
  <c r="R16" i="7"/>
  <c r="W28" i="7" s="1"/>
  <c r="R19" i="7"/>
  <c r="W34" i="7" s="1"/>
  <c r="R18" i="7"/>
  <c r="W32" i="7" s="1"/>
  <c r="R9" i="7"/>
  <c r="W14" i="7" s="1"/>
  <c r="R10" i="7"/>
  <c r="W16" i="7" s="1"/>
  <c r="R15" i="7"/>
  <c r="W26" i="7" s="1"/>
  <c r="T13" i="7"/>
  <c r="W23" i="7" s="1"/>
  <c r="Z12" i="7" s="1"/>
  <c r="R3" i="7"/>
  <c r="W2" i="7" s="1"/>
  <c r="T21" i="7"/>
  <c r="W39" i="7" s="1"/>
  <c r="Z20" i="7" s="1"/>
  <c r="T18" i="7"/>
  <c r="W33" i="7" s="1"/>
  <c r="Z17" i="7" s="1"/>
  <c r="T5" i="7"/>
  <c r="W7" i="7" s="1"/>
  <c r="Z4" i="7" s="1"/>
  <c r="T14" i="7"/>
  <c r="W25" i="7" s="1"/>
  <c r="Z13" i="7" s="1"/>
  <c r="T9" i="7"/>
  <c r="W15" i="7" s="1"/>
  <c r="Z8" i="7" s="1"/>
  <c r="W38" i="7"/>
  <c r="T7" i="7"/>
  <c r="W11" i="7" s="1"/>
  <c r="Z6" i="7" s="1"/>
  <c r="T4" i="7"/>
  <c r="W5" i="7" s="1"/>
  <c r="Z3" i="7" s="1"/>
  <c r="W3" i="7"/>
  <c r="Z2" i="7" s="1"/>
  <c r="T12" i="7"/>
  <c r="W21" i="7" s="1"/>
  <c r="Z11" i="7" s="1"/>
  <c r="T11" i="7"/>
  <c r="W19" i="7" s="1"/>
  <c r="Z10" i="7" s="1"/>
  <c r="W12" i="7"/>
  <c r="T17" i="7"/>
  <c r="W31" i="7" s="1"/>
  <c r="Z16" i="7" s="1"/>
  <c r="T10" i="7"/>
  <c r="W17" i="7" s="1"/>
  <c r="Z9" i="7" s="1"/>
  <c r="R20" i="7"/>
  <c r="W36" i="7" s="1"/>
  <c r="T8" i="7"/>
  <c r="W13" i="7" s="1"/>
  <c r="Z7" i="7" s="1"/>
  <c r="T6" i="7"/>
  <c r="W9" i="7" s="1"/>
  <c r="Z5" i="7" s="1"/>
  <c r="T16" i="7"/>
  <c r="W29" i="7" s="1"/>
  <c r="Z15" i="7" s="1"/>
  <c r="T20" i="7"/>
  <c r="R5" i="7" l="1"/>
  <c r="W6" i="7" s="1"/>
  <c r="W37" i="7"/>
  <c r="Z19" i="7" s="1"/>
</calcChain>
</file>

<file path=xl/sharedStrings.xml><?xml version="1.0" encoding="utf-8"?>
<sst xmlns="http://schemas.openxmlformats.org/spreadsheetml/2006/main" count="66" uniqueCount="62">
  <si>
    <t>cal1</t>
  </si>
  <si>
    <t>cal2</t>
  </si>
  <si>
    <t>cal3</t>
  </si>
  <si>
    <t>slope2</t>
  </si>
  <si>
    <t>avg</t>
  </si>
  <si>
    <t>std</t>
  </si>
  <si>
    <t>CV (%)</t>
  </si>
  <si>
    <t>slope2-avg_cal</t>
  </si>
  <si>
    <t>1/(slope2-avg_cal)</t>
  </si>
  <si>
    <t>E (MPa)</t>
  </si>
  <si>
    <t>E (kPa)</t>
  </si>
  <si>
    <t>kappa</t>
  </si>
  <si>
    <t>a/h</t>
  </si>
  <si>
    <t>kappa at v = 0.5</t>
  </si>
  <si>
    <t>e17_kidney_02_whole_01.txt</t>
  </si>
  <si>
    <t>e17_kidney_02_pole_01.txt</t>
  </si>
  <si>
    <t>e17_kidney_03_whole_01.txt</t>
  </si>
  <si>
    <t>e17_kidney_03_pole_01.txt</t>
  </si>
  <si>
    <t>e17_kidney_03_pole_02.txt</t>
  </si>
  <si>
    <t>e17_kidney_03_whole_02.txt</t>
  </si>
  <si>
    <t>e17_kidney_04_whole_01.txt</t>
  </si>
  <si>
    <t>e17_kidney_04_pole_01.txt</t>
  </si>
  <si>
    <t>e17_kidney_04_pole_02.txt</t>
  </si>
  <si>
    <t>e17_kidney_05_whole_01.txt</t>
  </si>
  <si>
    <t>e17_kidney_05_pole_02.txt</t>
  </si>
  <si>
    <t>e17_kidney_06_whole_01.txt</t>
  </si>
  <si>
    <t>e17_kidney_06_pole_01.txt</t>
  </si>
  <si>
    <t>e17_kidney_06_pole_02.txt</t>
  </si>
  <si>
    <t>e17_kidney_07_whole_01.txt</t>
  </si>
  <si>
    <t>e17_kidney_07_pole_01.txt</t>
  </si>
  <si>
    <t>e17_kidney_07_whole_02.txt</t>
  </si>
  <si>
    <t>e17_kidney_08_pole_01.txt</t>
  </si>
  <si>
    <t>e17_kidney_08_pole_02.txt</t>
  </si>
  <si>
    <t>e17_kidney_09_whole_01.txt</t>
  </si>
  <si>
    <t>e17_kidney_09_pole_01.txt</t>
  </si>
  <si>
    <t>e17_kidney_09_pole_02.txt</t>
  </si>
  <si>
    <t>e17_kidney_10_whole_01.txt</t>
  </si>
  <si>
    <t>e17_kidney_10_pole_01.txt</t>
  </si>
  <si>
    <t>e17_kidney_10_pole_02.txt</t>
  </si>
  <si>
    <t>e17_kidney_11_whole_01.txt</t>
  </si>
  <si>
    <t>e17_kidney_11_pole_01.txt</t>
  </si>
  <si>
    <t>e17_kidney_11_pole_02.txt</t>
  </si>
  <si>
    <t>e17_kidney_12_whole_01.txt</t>
  </si>
  <si>
    <t>e17_kidney_12_pole_01.txt</t>
  </si>
  <si>
    <t>e17_kidney_12_pole_02.txt</t>
  </si>
  <si>
    <t>e17_kidney_13_whole_01.txt</t>
  </si>
  <si>
    <t>e17_kidney_13_pole_01.txt</t>
  </si>
  <si>
    <t>e17_kidney_14_whole_01.txt</t>
  </si>
  <si>
    <t>e17_kidney_14_pole_01.txt</t>
  </si>
  <si>
    <t>pairwise format</t>
  </si>
  <si>
    <t>whole</t>
  </si>
  <si>
    <t>pole</t>
  </si>
  <si>
    <t>E17 non pole, assume cylindrical</t>
  </si>
  <si>
    <t>E17 pole</t>
  </si>
  <si>
    <t>kappa pole</t>
  </si>
  <si>
    <t>kappa whole</t>
  </si>
  <si>
    <t>a is contact radius, 254 µm</t>
  </si>
  <si>
    <t>cross markers</t>
  </si>
  <si>
    <t>pairwise format, for plot</t>
  </si>
  <si>
    <t>h, tissue thickness (µm), kidney width</t>
  </si>
  <si>
    <t>h, tissue thickness (µm), kidney length/2</t>
  </si>
  <si>
    <t>avg when two measurements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</si>
</sst>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C00"/>
      <color rgb="FF2A65D2"/>
      <color rgb="FF0796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Hayes 1972</a:t>
            </a:r>
            <a:r>
              <a:rPr lang="en-US" baseline="0"/>
              <a:t> kappa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8595894666681729"/>
                  <c:y val="2.812958186261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y = 0.9988e</a:t>
                    </a:r>
                    <a:r>
                      <a:rPr lang="en-US" sz="1100" baseline="30000"/>
                      <a:t>1.3x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data!$A$41:$A$45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data!$C$41:$C$45</c:f>
              <c:numCache>
                <c:formatCode>General</c:formatCode>
                <c:ptCount val="5"/>
                <c:pt idx="0">
                  <c:v>1.2809999999999999</c:v>
                </c:pt>
                <c:pt idx="1">
                  <c:v>1.6830000000000001</c:v>
                </c:pt>
                <c:pt idx="2">
                  <c:v>2.2109999999999999</c:v>
                </c:pt>
                <c:pt idx="3">
                  <c:v>2.855</c:v>
                </c:pt>
                <c:pt idx="4">
                  <c:v>3.609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2E-604F-A701-7E89DA4FA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1552"/>
        <c:axId val="1719573279"/>
      </c:scatterChart>
      <c:valAx>
        <c:axId val="16181552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573279"/>
        <c:crosses val="autoZero"/>
        <c:crossBetween val="midCat"/>
      </c:valAx>
      <c:valAx>
        <c:axId val="171957327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15"/>
            <c:spPr>
              <a:solidFill>
                <a:schemeClr val="tx1">
                  <a:alpha val="20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6-A601-2B45-B776-9D82501EECE5}"/>
              </c:ext>
            </c:extLst>
          </c:dPt>
          <c:xVal>
            <c:numRef>
              <c:f>data!$V$2:$V$3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data!$W$2:$W$3</c:f>
              <c:numCache>
                <c:formatCode>General</c:formatCode>
                <c:ptCount val="2"/>
                <c:pt idx="0">
                  <c:v>3.6473801125664349</c:v>
                </c:pt>
                <c:pt idx="1">
                  <c:v>2.4301773473739892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1-2B45-B776-9D82501EECE5}"/>
            </c:ext>
          </c:extLst>
        </c:ser>
        <c:ser>
          <c:idx val="1"/>
          <c:order val="1"/>
          <c:spPr>
            <a:ln w="381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15"/>
            <c:spPr>
              <a:solidFill>
                <a:schemeClr val="tx1">
                  <a:alpha val="20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A601-2B45-B776-9D82501EECE5}"/>
              </c:ext>
            </c:extLst>
          </c:dPt>
          <c:xVal>
            <c:numRef>
              <c:f>data!$V$4:$V$5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data!$W$4:$W$5</c:f>
              <c:numCache>
                <c:formatCode>General</c:formatCode>
                <c:ptCount val="2"/>
                <c:pt idx="0">
                  <c:v>4.5022406279143139</c:v>
                </c:pt>
                <c:pt idx="1">
                  <c:v>5.1663604820551816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01-2B45-B776-9D82501EECE5}"/>
            </c:ext>
          </c:extLst>
        </c:ser>
        <c:ser>
          <c:idx val="2"/>
          <c:order val="2"/>
          <c:spPr>
            <a:ln w="381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15"/>
            <c:spPr>
              <a:solidFill>
                <a:schemeClr val="tx1">
                  <a:alpha val="20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7-A601-2B45-B776-9D82501EECE5}"/>
              </c:ext>
            </c:extLst>
          </c:dPt>
          <c:xVal>
            <c:numRef>
              <c:f>data!$V$6:$V$7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data!$W$6:$W$7</c:f>
              <c:numCache>
                <c:formatCode>General</c:formatCode>
                <c:ptCount val="2"/>
                <c:pt idx="0">
                  <c:v>4.5022406279143139</c:v>
                </c:pt>
                <c:pt idx="1">
                  <c:v>4.9831562096418756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01-2B45-B776-9D82501EECE5}"/>
            </c:ext>
          </c:extLst>
        </c:ser>
        <c:ser>
          <c:idx val="3"/>
          <c:order val="3"/>
          <c:spPr>
            <a:ln w="381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15"/>
            <c:spPr>
              <a:solidFill>
                <a:schemeClr val="tx1">
                  <a:alpha val="20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A601-2B45-B776-9D82501EECE5}"/>
              </c:ext>
            </c:extLst>
          </c:dPt>
          <c:xVal>
            <c:numRef>
              <c:f>data!$V$8:$V$9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data!$W$8:$W$9</c:f>
              <c:numCache>
                <c:formatCode>General</c:formatCode>
                <c:ptCount val="2"/>
                <c:pt idx="0">
                  <c:v>5.9779513813279745</c:v>
                </c:pt>
                <c:pt idx="1">
                  <c:v>5.9861557023173981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01-2B45-B776-9D82501EECE5}"/>
            </c:ext>
          </c:extLst>
        </c:ser>
        <c:ser>
          <c:idx val="4"/>
          <c:order val="4"/>
          <c:spPr>
            <a:ln w="381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15"/>
            <c:spPr>
              <a:solidFill>
                <a:schemeClr val="tx1">
                  <a:alpha val="20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A601-2B45-B776-9D82501EECE5}"/>
              </c:ext>
            </c:extLst>
          </c:dPt>
          <c:xVal>
            <c:numRef>
              <c:f>data!$V$10:$V$11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data!$W$10:$W$11</c:f>
              <c:numCache>
                <c:formatCode>General</c:formatCode>
                <c:ptCount val="2"/>
                <c:pt idx="0">
                  <c:v>5.9779513813279745</c:v>
                </c:pt>
                <c:pt idx="1">
                  <c:v>5.0822786658915335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01-2B45-B776-9D82501EECE5}"/>
            </c:ext>
          </c:extLst>
        </c:ser>
        <c:ser>
          <c:idx val="5"/>
          <c:order val="5"/>
          <c:spPr>
            <a:ln w="381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15"/>
            <c:spPr>
              <a:solidFill>
                <a:schemeClr val="tx1">
                  <a:alpha val="20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8-A601-2B45-B776-9D82501EECE5}"/>
              </c:ext>
            </c:extLst>
          </c:dPt>
          <c:xVal>
            <c:numRef>
              <c:f>data!$V$12:$V$13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data!$W$12:$W$13</c:f>
              <c:numCache>
                <c:formatCode>General</c:formatCode>
                <c:ptCount val="2"/>
                <c:pt idx="0">
                  <c:v>3.6255002078719749</c:v>
                </c:pt>
                <c:pt idx="1">
                  <c:v>4.2422643052649329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01-2B45-B776-9D82501EECE5}"/>
            </c:ext>
          </c:extLst>
        </c:ser>
        <c:ser>
          <c:idx val="6"/>
          <c:order val="6"/>
          <c:spPr>
            <a:ln w="381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15"/>
            <c:spPr>
              <a:solidFill>
                <a:schemeClr val="tx1">
                  <a:alpha val="20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B-A601-2B45-B776-9D82501EECE5}"/>
              </c:ext>
            </c:extLst>
          </c:dPt>
          <c:xVal>
            <c:numRef>
              <c:f>data!$V$14:$V$15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data!$W$14:$W$15</c:f>
              <c:numCache>
                <c:formatCode>General</c:formatCode>
                <c:ptCount val="2"/>
                <c:pt idx="0">
                  <c:v>6.2824416284018518</c:v>
                </c:pt>
                <c:pt idx="1">
                  <c:v>4.085029218369213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01-2B45-B776-9D82501EECE5}"/>
            </c:ext>
          </c:extLst>
        </c:ser>
        <c:ser>
          <c:idx val="7"/>
          <c:order val="7"/>
          <c:spPr>
            <a:ln w="381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15"/>
            <c:spPr>
              <a:solidFill>
                <a:schemeClr val="tx1">
                  <a:alpha val="20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A-A601-2B45-B776-9D82501EECE5}"/>
              </c:ext>
            </c:extLst>
          </c:dPt>
          <c:xVal>
            <c:numRef>
              <c:f>data!$V$16:$V$17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data!$W$16:$W$17</c:f>
              <c:numCache>
                <c:formatCode>General</c:formatCode>
                <c:ptCount val="2"/>
                <c:pt idx="0">
                  <c:v>6.2824416284018518</c:v>
                </c:pt>
                <c:pt idx="1">
                  <c:v>4.0999272096834698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01-2B45-B776-9D82501EECE5}"/>
            </c:ext>
          </c:extLst>
        </c:ser>
        <c:ser>
          <c:idx val="8"/>
          <c:order val="8"/>
          <c:spPr>
            <a:ln w="381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15"/>
            <c:spPr>
              <a:solidFill>
                <a:schemeClr val="tx1">
                  <a:alpha val="20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E-A601-2B45-B776-9D82501EECE5}"/>
              </c:ext>
            </c:extLst>
          </c:dPt>
          <c:xVal>
            <c:numRef>
              <c:f>data!$V$18:$V$19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data!$W$18:$W$19</c:f>
              <c:numCache>
                <c:formatCode>General</c:formatCode>
                <c:ptCount val="2"/>
                <c:pt idx="0">
                  <c:v>4.9193490283729044</c:v>
                </c:pt>
                <c:pt idx="1">
                  <c:v>3.0749454072626019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601-2B45-B776-9D82501EECE5}"/>
            </c:ext>
          </c:extLst>
        </c:ser>
        <c:ser>
          <c:idx val="9"/>
          <c:order val="9"/>
          <c:spPr>
            <a:ln w="381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15"/>
            <c:spPr>
              <a:solidFill>
                <a:schemeClr val="tx1">
                  <a:alpha val="20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2-A601-2B45-B776-9D82501EECE5}"/>
              </c:ext>
            </c:extLst>
          </c:dPt>
          <c:xVal>
            <c:numRef>
              <c:f>data!$V$20:$V$21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data!$W$20:$W$21</c:f>
              <c:numCache>
                <c:formatCode>General</c:formatCode>
                <c:ptCount val="2"/>
                <c:pt idx="0">
                  <c:v>5.0030702371875684</c:v>
                </c:pt>
                <c:pt idx="1">
                  <c:v>2.7826733685524934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601-2B45-B776-9D82501EECE5}"/>
            </c:ext>
          </c:extLst>
        </c:ser>
        <c:ser>
          <c:idx val="10"/>
          <c:order val="10"/>
          <c:spPr>
            <a:ln w="381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15"/>
            <c:spPr>
              <a:solidFill>
                <a:schemeClr val="tx1">
                  <a:alpha val="20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5-A601-2B45-B776-9D82501EECE5}"/>
              </c:ext>
            </c:extLst>
          </c:dPt>
          <c:xVal>
            <c:numRef>
              <c:f>data!$V$22:$V$23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data!$W$22:$W$23</c:f>
              <c:numCache>
                <c:formatCode>General</c:formatCode>
                <c:ptCount val="2"/>
                <c:pt idx="0">
                  <c:v>5.0030702371875684</c:v>
                </c:pt>
                <c:pt idx="1">
                  <c:v>2.1060322984173987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601-2B45-B776-9D82501EECE5}"/>
            </c:ext>
          </c:extLst>
        </c:ser>
        <c:ser>
          <c:idx val="11"/>
          <c:order val="11"/>
          <c:spPr>
            <a:ln w="381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15"/>
            <c:spPr>
              <a:solidFill>
                <a:schemeClr val="tx1">
                  <a:alpha val="20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F-A601-2B45-B776-9D82501EECE5}"/>
              </c:ext>
            </c:extLst>
          </c:dPt>
          <c:xVal>
            <c:numRef>
              <c:f>data!$V$24:$V$25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data!$W$24:$W$25</c:f>
              <c:numCache>
                <c:formatCode>General</c:formatCode>
                <c:ptCount val="2"/>
                <c:pt idx="0">
                  <c:v>5.4992801151251891</c:v>
                </c:pt>
                <c:pt idx="1">
                  <c:v>2.9200001062213179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601-2B45-B776-9D82501EECE5}"/>
            </c:ext>
          </c:extLst>
        </c:ser>
        <c:ser>
          <c:idx val="12"/>
          <c:order val="12"/>
          <c:spPr>
            <a:ln w="381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15"/>
            <c:spPr>
              <a:solidFill>
                <a:schemeClr val="tx1">
                  <a:alpha val="20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9-A601-2B45-B776-9D82501EECE5}"/>
              </c:ext>
            </c:extLst>
          </c:dPt>
          <c:xVal>
            <c:numRef>
              <c:f>data!$V$26:$V$27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data!$W$26:$W$27</c:f>
              <c:numCache>
                <c:formatCode>General</c:formatCode>
                <c:ptCount val="2"/>
                <c:pt idx="0">
                  <c:v>5.4992801151251891</c:v>
                </c:pt>
                <c:pt idx="1">
                  <c:v>4.0092726137489567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601-2B45-B776-9D82501EECE5}"/>
            </c:ext>
          </c:extLst>
        </c:ser>
        <c:ser>
          <c:idx val="13"/>
          <c:order val="13"/>
          <c:spPr>
            <a:ln w="381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15"/>
            <c:spPr>
              <a:solidFill>
                <a:schemeClr val="tx1">
                  <a:alpha val="20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A601-2B45-B776-9D82501EECE5}"/>
              </c:ext>
            </c:extLst>
          </c:dPt>
          <c:xVal>
            <c:numRef>
              <c:f>data!$V$28:$V$29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data!$W$28:$W$29</c:f>
              <c:numCache>
                <c:formatCode>General</c:formatCode>
                <c:ptCount val="2"/>
                <c:pt idx="0">
                  <c:v>3.5137842130945249</c:v>
                </c:pt>
                <c:pt idx="1">
                  <c:v>2.8693211865625505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601-2B45-B776-9D82501EECE5}"/>
            </c:ext>
          </c:extLst>
        </c:ser>
        <c:ser>
          <c:idx val="14"/>
          <c:order val="14"/>
          <c:spPr>
            <a:ln w="381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15"/>
            <c:spPr>
              <a:solidFill>
                <a:schemeClr val="tx1">
                  <a:alpha val="20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D-A601-2B45-B776-9D82501EECE5}"/>
              </c:ext>
            </c:extLst>
          </c:dPt>
          <c:xVal>
            <c:numRef>
              <c:f>data!$V$30:$V$31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data!$W$30:$W$31</c:f>
              <c:numCache>
                <c:formatCode>General</c:formatCode>
                <c:ptCount val="2"/>
                <c:pt idx="0">
                  <c:v>3.5137842130945249</c:v>
                </c:pt>
                <c:pt idx="1">
                  <c:v>3.1055249748486395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601-2B45-B776-9D82501EECE5}"/>
            </c:ext>
          </c:extLst>
        </c:ser>
        <c:ser>
          <c:idx val="15"/>
          <c:order val="15"/>
          <c:spPr>
            <a:ln w="381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15"/>
            <c:spPr>
              <a:solidFill>
                <a:schemeClr val="tx1">
                  <a:alpha val="20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4-A601-2B45-B776-9D82501EECE5}"/>
              </c:ext>
            </c:extLst>
          </c:dPt>
          <c:xVal>
            <c:numRef>
              <c:f>data!$V$32:$V$33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data!$W$32:$W$33</c:f>
              <c:numCache>
                <c:formatCode>General</c:formatCode>
                <c:ptCount val="2"/>
                <c:pt idx="0">
                  <c:v>5.0238643778242587</c:v>
                </c:pt>
                <c:pt idx="1">
                  <c:v>2.2914799039853393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601-2B45-B776-9D82501EECE5}"/>
            </c:ext>
          </c:extLst>
        </c:ser>
        <c:ser>
          <c:idx val="16"/>
          <c:order val="16"/>
          <c:spPr>
            <a:ln w="381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15"/>
            <c:spPr>
              <a:solidFill>
                <a:schemeClr val="tx1">
                  <a:alpha val="20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3-A601-2B45-B776-9D82501EECE5}"/>
              </c:ext>
            </c:extLst>
          </c:dPt>
          <c:xVal>
            <c:numRef>
              <c:f>data!$V$34:$V$35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data!$W$34:$W$35</c:f>
              <c:numCache>
                <c:formatCode>General</c:formatCode>
                <c:ptCount val="2"/>
                <c:pt idx="0">
                  <c:v>5.0238643778242587</c:v>
                </c:pt>
                <c:pt idx="1">
                  <c:v>2.4449761654963189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601-2B45-B776-9D82501EECE5}"/>
            </c:ext>
          </c:extLst>
        </c:ser>
        <c:ser>
          <c:idx val="17"/>
          <c:order val="17"/>
          <c:spPr>
            <a:ln w="381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15"/>
            <c:spPr>
              <a:solidFill>
                <a:schemeClr val="tx1">
                  <a:alpha val="20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C-A601-2B45-B776-9D82501EECE5}"/>
              </c:ext>
            </c:extLst>
          </c:dPt>
          <c:xVal>
            <c:numRef>
              <c:f>data!$V$36:$V$37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data!$W$36:$W$37</c:f>
              <c:numCache>
                <c:formatCode>General</c:formatCode>
                <c:ptCount val="2"/>
                <c:pt idx="0">
                  <c:v>5.4743739551834993</c:v>
                </c:pt>
                <c:pt idx="1">
                  <c:v>3.159640362268711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601-2B45-B776-9D82501EECE5}"/>
            </c:ext>
          </c:extLst>
        </c:ser>
        <c:ser>
          <c:idx val="18"/>
          <c:order val="18"/>
          <c:spPr>
            <a:ln w="381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15"/>
            <c:spPr>
              <a:solidFill>
                <a:schemeClr val="tx1">
                  <a:alpha val="20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A601-2B45-B776-9D82501EECE5}"/>
              </c:ext>
            </c:extLst>
          </c:dPt>
          <c:xVal>
            <c:numRef>
              <c:f>data!$V$38:$V$39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data!$W$38:$W$39</c:f>
              <c:numCache>
                <c:formatCode>General</c:formatCode>
                <c:ptCount val="2"/>
                <c:pt idx="0">
                  <c:v>4.5068671487864149</c:v>
                </c:pt>
                <c:pt idx="1">
                  <c:v>2.8006976604265259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601-2B45-B776-9D82501EECE5}"/>
            </c:ext>
          </c:extLst>
        </c:ser>
        <c:ser>
          <c:idx val="19"/>
          <c:order val="19"/>
          <c:spPr>
            <a:ln w="19050" cap="rnd">
              <a:noFill/>
              <a:round/>
            </a:ln>
            <a:effectLst/>
          </c:spPr>
          <c:marker>
            <c:symbol val="plus"/>
            <c:size val="15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data!$Y$2:$Y$20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xVal>
          <c:yVal>
            <c:numRef>
              <c:f>data!$Z$2:$Z$20</c:f>
              <c:numCache>
                <c:formatCode>General</c:formatCode>
                <c:ptCount val="19"/>
                <c:pt idx="0">
                  <c:v>2.4301773473739892</c:v>
                </c:pt>
                <c:pt idx="1">
                  <c:v>5.1663604820551816</c:v>
                </c:pt>
                <c:pt idx="2">
                  <c:v>4.9831562096418756</c:v>
                </c:pt>
                <c:pt idx="3">
                  <c:v>5.9861557023173981</c:v>
                </c:pt>
                <c:pt idx="4">
                  <c:v>5.0822786658915335</c:v>
                </c:pt>
                <c:pt idx="5">
                  <c:v>4.2422643052649329</c:v>
                </c:pt>
                <c:pt idx="6">
                  <c:v>4.085029218369213</c:v>
                </c:pt>
                <c:pt idx="7">
                  <c:v>4.0999272096834698</c:v>
                </c:pt>
                <c:pt idx="8">
                  <c:v>3.0749454072626019</c:v>
                </c:pt>
                <c:pt idx="9">
                  <c:v>2.7826733685524934</c:v>
                </c:pt>
                <c:pt idx="10">
                  <c:v>2.1060322984173987</c:v>
                </c:pt>
                <c:pt idx="11">
                  <c:v>2.9200001062213179</c:v>
                </c:pt>
                <c:pt idx="12">
                  <c:v>4.0092726137489567</c:v>
                </c:pt>
                <c:pt idx="13">
                  <c:v>2.8693211865625505</c:v>
                </c:pt>
                <c:pt idx="14">
                  <c:v>3.1055249748486395</c:v>
                </c:pt>
                <c:pt idx="15">
                  <c:v>2.2914799039853393</c:v>
                </c:pt>
                <c:pt idx="16">
                  <c:v>2.4449761654963189</c:v>
                </c:pt>
                <c:pt idx="17">
                  <c:v>3.159640362268711</c:v>
                </c:pt>
                <c:pt idx="18">
                  <c:v>2.8006976604265259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601-2B45-B776-9D82501EE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68080"/>
        <c:axId val="187657680"/>
      </c:scatterChart>
      <c:valAx>
        <c:axId val="18746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57680"/>
        <c:crosses val="autoZero"/>
        <c:crossBetween val="midCat"/>
      </c:valAx>
      <c:valAx>
        <c:axId val="187657680"/>
        <c:scaling>
          <c:orientation val="minMax"/>
          <c:max val="8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6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26</xdr:row>
      <xdr:rowOff>190500</xdr:rowOff>
    </xdr:from>
    <xdr:to>
      <xdr:col>3</xdr:col>
      <xdr:colOff>622300</xdr:colOff>
      <xdr:row>38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85BD21-38BE-C948-98A9-999348B5B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698500</xdr:colOff>
      <xdr:row>41</xdr:row>
      <xdr:rowOff>165100</xdr:rowOff>
    </xdr:from>
    <xdr:to>
      <xdr:col>24</xdr:col>
      <xdr:colOff>75184</xdr:colOff>
      <xdr:row>54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D81E35-D7C1-3A47-8377-410C20581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277CB-79CE-E444-928A-0D569A534C0E}">
  <dimension ref="A1:Z51"/>
  <sheetViews>
    <sheetView tabSelected="1" workbookViewId="0">
      <selection activeCell="H47" sqref="H47"/>
    </sheetView>
  </sheetViews>
  <sheetFormatPr baseColWidth="10" defaultRowHeight="16" x14ac:dyDescent="0.2"/>
  <cols>
    <col min="8" max="8" width="25.33203125" bestFit="1" customWidth="1"/>
    <col min="9" max="9" width="14.6640625" bestFit="1" customWidth="1"/>
    <col min="10" max="10" width="14.6640625" customWidth="1"/>
    <col min="11" max="12" width="16.5" customWidth="1"/>
    <col min="19" max="19" width="7.6640625" customWidth="1"/>
    <col min="23" max="23" width="14.83203125" customWidth="1"/>
  </cols>
  <sheetData>
    <row r="1" spans="1:26" x14ac:dyDescent="0.2">
      <c r="B1" s="2" t="s">
        <v>3</v>
      </c>
      <c r="E1" s="4"/>
      <c r="F1" s="4"/>
      <c r="G1" s="4"/>
      <c r="I1" s="2" t="s">
        <v>3</v>
      </c>
      <c r="J1" s="2" t="s">
        <v>7</v>
      </c>
      <c r="K1" s="2" t="s">
        <v>8</v>
      </c>
      <c r="L1" s="2" t="s">
        <v>11</v>
      </c>
      <c r="M1" s="2" t="s">
        <v>9</v>
      </c>
      <c r="N1" s="2" t="s">
        <v>10</v>
      </c>
      <c r="O1" s="2" t="s">
        <v>61</v>
      </c>
      <c r="R1" s="2" t="s">
        <v>49</v>
      </c>
      <c r="S1" s="2"/>
      <c r="W1" s="2" t="s">
        <v>58</v>
      </c>
      <c r="X1" s="2"/>
      <c r="Z1" s="2" t="s">
        <v>57</v>
      </c>
    </row>
    <row r="2" spans="1:26" x14ac:dyDescent="0.2">
      <c r="A2" t="s">
        <v>0</v>
      </c>
      <c r="B2">
        <v>0.1116</v>
      </c>
      <c r="G2">
        <v>17</v>
      </c>
      <c r="H2" s="2" t="s">
        <v>14</v>
      </c>
      <c r="I2">
        <v>0.44540000000000002</v>
      </c>
      <c r="J2">
        <f>I2-$B$7</f>
        <v>0.33140000000000003</v>
      </c>
      <c r="K2">
        <f>1/J2</f>
        <v>3.0175015087507542</v>
      </c>
      <c r="L2">
        <f>$E$18</f>
        <v>1.2166273000893002</v>
      </c>
      <c r="M2">
        <f>(K2*(1-0.5^2))/(L2*2*255)</f>
        <v>3.6473801125664349E-3</v>
      </c>
      <c r="N2">
        <f>M2*1000</f>
        <v>3.6473801125664349</v>
      </c>
      <c r="R2" t="s">
        <v>50</v>
      </c>
      <c r="T2" t="s">
        <v>51</v>
      </c>
      <c r="V2">
        <v>1</v>
      </c>
      <c r="W2">
        <f>R3</f>
        <v>3.6473801125664349</v>
      </c>
      <c r="Y2">
        <v>2</v>
      </c>
      <c r="Z2">
        <f>W3</f>
        <v>2.4301773473739892</v>
      </c>
    </row>
    <row r="3" spans="1:26" x14ac:dyDescent="0.2">
      <c r="A3" t="s">
        <v>1</v>
      </c>
      <c r="B3">
        <v>0.11559999999999999</v>
      </c>
      <c r="G3">
        <v>17</v>
      </c>
      <c r="H3" t="s">
        <v>15</v>
      </c>
      <c r="I3">
        <v>0.5766</v>
      </c>
      <c r="J3">
        <f>I3-$B$7</f>
        <v>0.46260000000000001</v>
      </c>
      <c r="K3">
        <f t="shared" ref="K3:K36" si="0">1/J3</f>
        <v>2.1616947686986596</v>
      </c>
      <c r="L3">
        <f>$E$26</f>
        <v>1.3081197133946723</v>
      </c>
      <c r="M3">
        <f t="shared" ref="M3:M36" si="1">(K3*(1-0.5^2))/(L3*2*255)</f>
        <v>2.4301773473739893E-3</v>
      </c>
      <c r="N3">
        <f t="shared" ref="N3:N36" si="2">M3*1000</f>
        <v>2.4301773473739892</v>
      </c>
      <c r="Q3">
        <v>1</v>
      </c>
      <c r="R3">
        <f>N2</f>
        <v>3.6473801125664349</v>
      </c>
      <c r="S3">
        <v>2</v>
      </c>
      <c r="T3">
        <f>N3</f>
        <v>2.4301773473739892</v>
      </c>
      <c r="V3">
        <v>2</v>
      </c>
      <c r="W3">
        <f>T3</f>
        <v>2.4301773473739892</v>
      </c>
      <c r="Y3">
        <v>2</v>
      </c>
      <c r="Z3">
        <f>W5</f>
        <v>5.1663604820551816</v>
      </c>
    </row>
    <row r="4" spans="1:26" x14ac:dyDescent="0.2">
      <c r="A4" t="s">
        <v>2</v>
      </c>
      <c r="B4">
        <v>0.1148</v>
      </c>
      <c r="G4">
        <v>17</v>
      </c>
      <c r="H4" s="2" t="s">
        <v>16</v>
      </c>
      <c r="I4">
        <v>0.3982</v>
      </c>
      <c r="J4">
        <f>I4-$B$7</f>
        <v>0.28420000000000001</v>
      </c>
      <c r="K4">
        <f t="shared" si="0"/>
        <v>3.5186488388458832</v>
      </c>
      <c r="L4">
        <f>$E$18</f>
        <v>1.2166273000893002</v>
      </c>
      <c r="M4">
        <f t="shared" si="1"/>
        <v>4.2531378230278557E-3</v>
      </c>
      <c r="N4">
        <f t="shared" si="2"/>
        <v>4.2531378230278554</v>
      </c>
      <c r="O4">
        <f>AVERAGE(N4:N5)</f>
        <v>4.5022406279143139</v>
      </c>
      <c r="Q4">
        <v>1</v>
      </c>
      <c r="R4">
        <f>O4</f>
        <v>4.5022406279143139</v>
      </c>
      <c r="S4">
        <v>2</v>
      </c>
      <c r="T4">
        <f>N6</f>
        <v>5.1663604820551816</v>
      </c>
      <c r="V4">
        <v>1</v>
      </c>
      <c r="W4">
        <f>R4</f>
        <v>4.5022406279143139</v>
      </c>
      <c r="Y4">
        <v>2</v>
      </c>
      <c r="Z4">
        <f>W7</f>
        <v>4.9831562096418756</v>
      </c>
    </row>
    <row r="5" spans="1:26" x14ac:dyDescent="0.2">
      <c r="G5">
        <v>17</v>
      </c>
      <c r="H5" s="2" t="s">
        <v>19</v>
      </c>
      <c r="I5">
        <v>0.36840000000000001</v>
      </c>
      <c r="J5">
        <f>I5-$B$7</f>
        <v>0.25440000000000002</v>
      </c>
      <c r="K5">
        <f t="shared" si="0"/>
        <v>3.9308176100628929</v>
      </c>
      <c r="L5">
        <f>$E$18</f>
        <v>1.2166273000893002</v>
      </c>
      <c r="M5">
        <f t="shared" si="1"/>
        <v>4.7513434328007725E-3</v>
      </c>
      <c r="N5">
        <f t="shared" si="2"/>
        <v>4.7513434328007724</v>
      </c>
      <c r="Q5">
        <v>1</v>
      </c>
      <c r="R5">
        <f>O4</f>
        <v>4.5022406279143139</v>
      </c>
      <c r="S5">
        <v>2</v>
      </c>
      <c r="T5">
        <f>N7</f>
        <v>4.9831562096418756</v>
      </c>
      <c r="V5">
        <v>2</v>
      </c>
      <c r="W5">
        <f>T4</f>
        <v>5.1663604820551816</v>
      </c>
      <c r="Y5">
        <v>2</v>
      </c>
      <c r="Z5">
        <f>W9</f>
        <v>5.9861557023173981</v>
      </c>
    </row>
    <row r="6" spans="1:26" x14ac:dyDescent="0.2">
      <c r="G6">
        <v>17</v>
      </c>
      <c r="H6" t="s">
        <v>17</v>
      </c>
      <c r="I6">
        <v>0.33160000000000001</v>
      </c>
      <c r="J6">
        <f>I6-$B$7</f>
        <v>0.21760000000000002</v>
      </c>
      <c r="K6">
        <f t="shared" si="0"/>
        <v>4.5955882352941178</v>
      </c>
      <c r="L6">
        <f>$E$26</f>
        <v>1.3081197133946723</v>
      </c>
      <c r="M6">
        <f t="shared" si="1"/>
        <v>5.1663604820551814E-3</v>
      </c>
      <c r="N6">
        <f t="shared" si="2"/>
        <v>5.1663604820551816</v>
      </c>
      <c r="Q6">
        <v>1</v>
      </c>
      <c r="R6">
        <f>N8</f>
        <v>5.9779513813279745</v>
      </c>
      <c r="S6">
        <v>2</v>
      </c>
      <c r="T6">
        <f>N9</f>
        <v>5.9861557023173981</v>
      </c>
      <c r="V6">
        <v>1</v>
      </c>
      <c r="W6">
        <f>R5</f>
        <v>4.5022406279143139</v>
      </c>
      <c r="Y6">
        <v>2</v>
      </c>
      <c r="Z6">
        <f>W11</f>
        <v>5.0822786658915335</v>
      </c>
    </row>
    <row r="7" spans="1:26" x14ac:dyDescent="0.2">
      <c r="A7" t="s">
        <v>4</v>
      </c>
      <c r="B7">
        <f>AVERAGE(B2:B4)</f>
        <v>0.114</v>
      </c>
      <c r="G7">
        <v>17</v>
      </c>
      <c r="H7" t="s">
        <v>18</v>
      </c>
      <c r="I7">
        <v>0.33960000000000001</v>
      </c>
      <c r="J7">
        <f>I7-$B$7</f>
        <v>0.22560000000000002</v>
      </c>
      <c r="K7">
        <f t="shared" si="0"/>
        <v>4.4326241134751765</v>
      </c>
      <c r="L7">
        <f>$E$26</f>
        <v>1.3081197133946723</v>
      </c>
      <c r="M7">
        <f t="shared" si="1"/>
        <v>4.9831562096418758E-3</v>
      </c>
      <c r="N7">
        <f t="shared" si="2"/>
        <v>4.9831562096418756</v>
      </c>
      <c r="Q7">
        <v>1</v>
      </c>
      <c r="R7">
        <f>N8</f>
        <v>5.9779513813279745</v>
      </c>
      <c r="S7">
        <v>2</v>
      </c>
      <c r="T7">
        <f>N10</f>
        <v>5.0822786658915335</v>
      </c>
      <c r="V7">
        <v>2</v>
      </c>
      <c r="W7">
        <f>T5</f>
        <v>4.9831562096418756</v>
      </c>
      <c r="Y7">
        <v>2</v>
      </c>
      <c r="Z7">
        <f>W13</f>
        <v>4.2422643052649329</v>
      </c>
    </row>
    <row r="8" spans="1:26" x14ac:dyDescent="0.2">
      <c r="A8" t="s">
        <v>5</v>
      </c>
      <c r="B8">
        <f>STDEV(B2:B4)</f>
        <v>2.1166010488516676E-3</v>
      </c>
      <c r="G8">
        <v>17</v>
      </c>
      <c r="H8" s="2" t="s">
        <v>20</v>
      </c>
      <c r="I8">
        <v>0.31619999999999998</v>
      </c>
      <c r="J8">
        <f>I8-$B$7</f>
        <v>0.20219999999999999</v>
      </c>
      <c r="K8">
        <f t="shared" si="0"/>
        <v>4.9455984174085064</v>
      </c>
      <c r="L8">
        <f>$E$18</f>
        <v>1.2166273000893002</v>
      </c>
      <c r="M8">
        <f t="shared" si="1"/>
        <v>5.9779513813279749E-3</v>
      </c>
      <c r="N8">
        <f t="shared" si="2"/>
        <v>5.9779513813279745</v>
      </c>
      <c r="Q8">
        <v>1</v>
      </c>
      <c r="R8">
        <f>N11</f>
        <v>3.6255002078719749</v>
      </c>
      <c r="S8">
        <v>2</v>
      </c>
      <c r="T8">
        <f>N12</f>
        <v>4.2422643052649329</v>
      </c>
      <c r="V8">
        <v>1</v>
      </c>
      <c r="W8">
        <f>R6</f>
        <v>5.9779513813279745</v>
      </c>
      <c r="Y8">
        <v>2</v>
      </c>
      <c r="Z8">
        <f>W15</f>
        <v>4.085029218369213</v>
      </c>
    </row>
    <row r="9" spans="1:26" x14ac:dyDescent="0.2">
      <c r="A9" t="s">
        <v>6</v>
      </c>
      <c r="B9">
        <f>(B8/B7)*100</f>
        <v>1.8566675867119891</v>
      </c>
      <c r="G9">
        <v>17</v>
      </c>
      <c r="H9" t="s">
        <v>21</v>
      </c>
      <c r="I9">
        <v>0.30180000000000001</v>
      </c>
      <c r="J9">
        <f>I9-$B$7</f>
        <v>0.18780000000000002</v>
      </c>
      <c r="K9">
        <f t="shared" si="0"/>
        <v>5.324813631522896</v>
      </c>
      <c r="L9">
        <f>$E$26</f>
        <v>1.3081197133946723</v>
      </c>
      <c r="M9">
        <f t="shared" si="1"/>
        <v>5.9861557023173978E-3</v>
      </c>
      <c r="N9">
        <f t="shared" si="2"/>
        <v>5.9861557023173981</v>
      </c>
      <c r="Q9">
        <v>1</v>
      </c>
      <c r="R9">
        <f>N13</f>
        <v>6.2824416284018518</v>
      </c>
      <c r="S9">
        <v>2</v>
      </c>
      <c r="T9">
        <f>N14</f>
        <v>4.085029218369213</v>
      </c>
      <c r="V9">
        <v>2</v>
      </c>
      <c r="W9">
        <f>T6</f>
        <v>5.9861557023173981</v>
      </c>
      <c r="Y9">
        <v>2</v>
      </c>
      <c r="Z9">
        <f>W17</f>
        <v>4.0999272096834698</v>
      </c>
    </row>
    <row r="10" spans="1:26" x14ac:dyDescent="0.2">
      <c r="G10">
        <v>17</v>
      </c>
      <c r="H10" t="s">
        <v>22</v>
      </c>
      <c r="I10">
        <v>0.3352</v>
      </c>
      <c r="J10">
        <f>I10-$B$7</f>
        <v>0.22120000000000001</v>
      </c>
      <c r="K10">
        <f t="shared" si="0"/>
        <v>4.5207956600361658</v>
      </c>
      <c r="L10">
        <f>$E$26</f>
        <v>1.3081197133946723</v>
      </c>
      <c r="M10">
        <f t="shared" si="1"/>
        <v>5.0822786658915337E-3</v>
      </c>
      <c r="N10">
        <f t="shared" si="2"/>
        <v>5.0822786658915335</v>
      </c>
      <c r="Q10">
        <v>1</v>
      </c>
      <c r="R10">
        <f>N13</f>
        <v>6.2824416284018518</v>
      </c>
      <c r="S10">
        <v>2</v>
      </c>
      <c r="T10">
        <f>N15</f>
        <v>4.0999272096834698</v>
      </c>
      <c r="V10">
        <v>1</v>
      </c>
      <c r="W10">
        <f>R7</f>
        <v>5.9779513813279745</v>
      </c>
      <c r="Y10">
        <v>2</v>
      </c>
      <c r="Z10">
        <f>W19</f>
        <v>3.0749454072626019</v>
      </c>
    </row>
    <row r="11" spans="1:26" x14ac:dyDescent="0.2">
      <c r="G11">
        <v>17</v>
      </c>
      <c r="H11" s="2" t="s">
        <v>23</v>
      </c>
      <c r="I11">
        <v>0.44740000000000002</v>
      </c>
      <c r="J11">
        <f>I11-$B$7</f>
        <v>0.33340000000000003</v>
      </c>
      <c r="K11">
        <f t="shared" si="0"/>
        <v>2.9994001199760048</v>
      </c>
      <c r="L11">
        <f>$E$18</f>
        <v>1.2166273000893002</v>
      </c>
      <c r="M11">
        <f t="shared" si="1"/>
        <v>3.6255002078719751E-3</v>
      </c>
      <c r="N11">
        <f t="shared" si="2"/>
        <v>3.6255002078719749</v>
      </c>
      <c r="Q11">
        <v>1</v>
      </c>
      <c r="R11">
        <f>O16</f>
        <v>4.9193490283729044</v>
      </c>
      <c r="S11">
        <v>2</v>
      </c>
      <c r="T11">
        <f>N18</f>
        <v>3.0749454072626019</v>
      </c>
      <c r="V11">
        <v>2</v>
      </c>
      <c r="W11">
        <f>T7</f>
        <v>5.0822786658915335</v>
      </c>
      <c r="Y11">
        <v>2</v>
      </c>
      <c r="Z11">
        <f>W21</f>
        <v>2.7826733685524934</v>
      </c>
    </row>
    <row r="12" spans="1:26" x14ac:dyDescent="0.2">
      <c r="A12" t="s">
        <v>56</v>
      </c>
      <c r="C12" t="s">
        <v>59</v>
      </c>
      <c r="D12" t="s">
        <v>12</v>
      </c>
      <c r="E12" s="2" t="s">
        <v>55</v>
      </c>
      <c r="G12">
        <v>17</v>
      </c>
      <c r="H12" t="s">
        <v>24</v>
      </c>
      <c r="I12">
        <v>0.379</v>
      </c>
      <c r="J12">
        <f>I12-$B$7</f>
        <v>0.26500000000000001</v>
      </c>
      <c r="K12">
        <f t="shared" si="0"/>
        <v>3.773584905660377</v>
      </c>
      <c r="L12">
        <f>$E$26</f>
        <v>1.3081197133946723</v>
      </c>
      <c r="M12">
        <f t="shared" si="1"/>
        <v>4.2422643052649331E-3</v>
      </c>
      <c r="N12">
        <f t="shared" si="2"/>
        <v>4.2422643052649329</v>
      </c>
      <c r="Q12">
        <v>1</v>
      </c>
      <c r="R12">
        <f>N21</f>
        <v>5.0030702371875684</v>
      </c>
      <c r="S12">
        <v>2</v>
      </c>
      <c r="T12">
        <f>N22</f>
        <v>2.7826733685524934</v>
      </c>
      <c r="V12">
        <v>1</v>
      </c>
      <c r="W12">
        <f>R8</f>
        <v>3.6255002078719749</v>
      </c>
      <c r="Y12">
        <v>2</v>
      </c>
      <c r="Z12">
        <f>W23</f>
        <v>2.1060322984173987</v>
      </c>
    </row>
    <row r="13" spans="1:26" x14ac:dyDescent="0.2">
      <c r="A13" s="2" t="s">
        <v>52</v>
      </c>
      <c r="B13" s="2"/>
      <c r="C13">
        <v>1576</v>
      </c>
      <c r="D13">
        <f>254/C13</f>
        <v>0.16116751269035534</v>
      </c>
      <c r="G13">
        <v>17</v>
      </c>
      <c r="H13" s="2" t="s">
        <v>25</v>
      </c>
      <c r="I13">
        <v>0.30640000000000001</v>
      </c>
      <c r="J13">
        <f>I13-$B$7</f>
        <v>0.19240000000000002</v>
      </c>
      <c r="K13">
        <f t="shared" si="0"/>
        <v>5.1975051975051967</v>
      </c>
      <c r="L13">
        <f>$E$18</f>
        <v>1.2166273000893002</v>
      </c>
      <c r="M13">
        <f t="shared" si="1"/>
        <v>6.282441628401852E-3</v>
      </c>
      <c r="N13">
        <f t="shared" si="2"/>
        <v>6.2824416284018518</v>
      </c>
      <c r="Q13">
        <v>1</v>
      </c>
      <c r="R13">
        <f>N21</f>
        <v>5.0030702371875684</v>
      </c>
      <c r="S13">
        <v>2</v>
      </c>
      <c r="T13">
        <f>N23</f>
        <v>2.1060322984173987</v>
      </c>
      <c r="V13">
        <v>2</v>
      </c>
      <c r="W13">
        <f>T8</f>
        <v>4.2422643052649329</v>
      </c>
      <c r="Y13">
        <v>2</v>
      </c>
      <c r="Z13">
        <f>W25</f>
        <v>2.9200001062213179</v>
      </c>
    </row>
    <row r="14" spans="1:26" x14ac:dyDescent="0.2">
      <c r="C14">
        <v>1657</v>
      </c>
      <c r="D14">
        <f t="shared" ref="D14:D17" si="3">254/C14</f>
        <v>0.15328907664453834</v>
      </c>
      <c r="G14">
        <v>17</v>
      </c>
      <c r="H14" t="s">
        <v>26</v>
      </c>
      <c r="I14">
        <v>0.38919999999999999</v>
      </c>
      <c r="J14">
        <f>I14-$B$7</f>
        <v>0.2752</v>
      </c>
      <c r="K14">
        <f t="shared" si="0"/>
        <v>3.6337209302325579</v>
      </c>
      <c r="L14">
        <f>$E$26</f>
        <v>1.3081197133946723</v>
      </c>
      <c r="M14">
        <f t="shared" si="1"/>
        <v>4.0850292183692129E-3</v>
      </c>
      <c r="N14">
        <f t="shared" si="2"/>
        <v>4.085029218369213</v>
      </c>
      <c r="Q14">
        <v>1</v>
      </c>
      <c r="R14">
        <f>N24</f>
        <v>5.4992801151251891</v>
      </c>
      <c r="S14">
        <v>2</v>
      </c>
      <c r="T14">
        <f>N25</f>
        <v>2.9200001062213179</v>
      </c>
      <c r="V14">
        <v>1</v>
      </c>
      <c r="W14">
        <f>R9</f>
        <v>6.2824416284018518</v>
      </c>
      <c r="Y14">
        <v>2</v>
      </c>
      <c r="Z14">
        <f>W27</f>
        <v>4.0092726137489567</v>
      </c>
    </row>
    <row r="15" spans="1:26" x14ac:dyDescent="0.2">
      <c r="C15">
        <v>1760</v>
      </c>
      <c r="D15">
        <f t="shared" si="3"/>
        <v>0.14431818181818182</v>
      </c>
      <c r="G15">
        <v>17</v>
      </c>
      <c r="H15" t="s">
        <v>27</v>
      </c>
      <c r="I15">
        <v>0.38819999999999999</v>
      </c>
      <c r="J15">
        <f>I15-$B$7</f>
        <v>0.2742</v>
      </c>
      <c r="K15">
        <f t="shared" si="0"/>
        <v>3.6469730123997084</v>
      </c>
      <c r="L15">
        <f>$E$26</f>
        <v>1.3081197133946723</v>
      </c>
      <c r="M15">
        <f t="shared" si="1"/>
        <v>4.09992720968347E-3</v>
      </c>
      <c r="N15">
        <f t="shared" si="2"/>
        <v>4.0999272096834698</v>
      </c>
      <c r="Q15">
        <v>1</v>
      </c>
      <c r="R15">
        <f>N24</f>
        <v>5.4992801151251891</v>
      </c>
      <c r="S15">
        <v>2</v>
      </c>
      <c r="T15">
        <f>N26</f>
        <v>4.0092726137489567</v>
      </c>
      <c r="V15">
        <v>2</v>
      </c>
      <c r="W15">
        <f>T9</f>
        <v>4.085029218369213</v>
      </c>
      <c r="Y15">
        <v>2</v>
      </c>
      <c r="Z15">
        <f>W29</f>
        <v>2.8693211865625505</v>
      </c>
    </row>
    <row r="16" spans="1:26" x14ac:dyDescent="0.2">
      <c r="C16">
        <v>1700</v>
      </c>
      <c r="D16">
        <f t="shared" si="3"/>
        <v>0.14941176470588236</v>
      </c>
      <c r="G16">
        <v>17</v>
      </c>
      <c r="H16" s="2" t="s">
        <v>28</v>
      </c>
      <c r="I16">
        <v>0.3296</v>
      </c>
      <c r="J16">
        <f>I16-$B$7</f>
        <v>0.21560000000000001</v>
      </c>
      <c r="K16">
        <f t="shared" si="0"/>
        <v>4.6382189239332092</v>
      </c>
      <c r="L16">
        <f>$E$18</f>
        <v>1.2166273000893002</v>
      </c>
      <c r="M16">
        <f t="shared" si="1"/>
        <v>5.6064089485367181E-3</v>
      </c>
      <c r="N16">
        <f t="shared" si="2"/>
        <v>5.6064089485367186</v>
      </c>
      <c r="O16">
        <f>AVERAGE(N16:N17)</f>
        <v>4.9193490283729044</v>
      </c>
      <c r="Q16">
        <v>1</v>
      </c>
      <c r="R16">
        <f>N27</f>
        <v>3.5137842130945249</v>
      </c>
      <c r="S16">
        <v>2</v>
      </c>
      <c r="T16">
        <f>N28</f>
        <v>2.8693211865625505</v>
      </c>
      <c r="V16">
        <v>1</v>
      </c>
      <c r="W16">
        <f>R10</f>
        <v>6.2824416284018518</v>
      </c>
      <c r="Y16">
        <v>2</v>
      </c>
      <c r="Z16">
        <f>W31</f>
        <v>3.1055249748486395</v>
      </c>
    </row>
    <row r="17" spans="1:26" x14ac:dyDescent="0.2">
      <c r="C17">
        <v>1740</v>
      </c>
      <c r="D17">
        <f t="shared" si="3"/>
        <v>0.14597701149425288</v>
      </c>
      <c r="G17">
        <v>17</v>
      </c>
      <c r="H17" s="2" t="s">
        <v>30</v>
      </c>
      <c r="I17">
        <v>0.39960000000000001</v>
      </c>
      <c r="J17">
        <f>I17-$B$7</f>
        <v>0.28560000000000002</v>
      </c>
      <c r="K17">
        <f t="shared" si="0"/>
        <v>3.5014005602240892</v>
      </c>
      <c r="L17">
        <f>$E$18</f>
        <v>1.2166273000893002</v>
      </c>
      <c r="M17">
        <f t="shared" si="1"/>
        <v>4.2322891082090912E-3</v>
      </c>
      <c r="N17">
        <f t="shared" si="2"/>
        <v>4.2322891082090912</v>
      </c>
      <c r="P17" s="4"/>
      <c r="Q17">
        <v>1</v>
      </c>
      <c r="R17">
        <f>N27</f>
        <v>3.5137842130945249</v>
      </c>
      <c r="S17">
        <v>2</v>
      </c>
      <c r="T17">
        <f>N29</f>
        <v>3.1055249748486395</v>
      </c>
      <c r="V17">
        <v>2</v>
      </c>
      <c r="W17">
        <f>T10</f>
        <v>4.0999272096834698</v>
      </c>
      <c r="Y17">
        <v>2</v>
      </c>
      <c r="Z17">
        <f>W33</f>
        <v>2.2914799039853393</v>
      </c>
    </row>
    <row r="18" spans="1:26" x14ac:dyDescent="0.2">
      <c r="D18">
        <f>AVERAGE(D13:D17)</f>
        <v>0.15083270947064215</v>
      </c>
      <c r="E18">
        <f>EXP(1.3*D18)</f>
        <v>1.2166273000893002</v>
      </c>
      <c r="G18">
        <v>17</v>
      </c>
      <c r="H18" t="s">
        <v>29</v>
      </c>
      <c r="I18">
        <v>0.47960000000000003</v>
      </c>
      <c r="J18">
        <f>I18-$B$7</f>
        <v>0.36560000000000004</v>
      </c>
      <c r="K18">
        <f t="shared" si="0"/>
        <v>2.7352297592997807</v>
      </c>
      <c r="L18">
        <f>$E$26</f>
        <v>1.3081197133946723</v>
      </c>
      <c r="M18">
        <f t="shared" si="1"/>
        <v>3.074945407262602E-3</v>
      </c>
      <c r="N18">
        <f t="shared" si="2"/>
        <v>3.0749454072626019</v>
      </c>
      <c r="Q18">
        <v>1</v>
      </c>
      <c r="R18">
        <f>N30</f>
        <v>5.0238643778242587</v>
      </c>
      <c r="S18">
        <v>2</v>
      </c>
      <c r="T18">
        <f>N31</f>
        <v>2.2914799039853393</v>
      </c>
      <c r="V18">
        <v>1</v>
      </c>
      <c r="W18">
        <f>R11</f>
        <v>4.9193490283729044</v>
      </c>
      <c r="Y18">
        <v>2</v>
      </c>
      <c r="Z18">
        <f>W35</f>
        <v>2.4449761654963189</v>
      </c>
    </row>
    <row r="19" spans="1:26" x14ac:dyDescent="0.2">
      <c r="G19">
        <v>17</v>
      </c>
      <c r="H19" t="s">
        <v>31</v>
      </c>
      <c r="I19">
        <v>0.311</v>
      </c>
      <c r="J19">
        <f>I19-$B$7</f>
        <v>0.19700000000000001</v>
      </c>
      <c r="K19">
        <f t="shared" si="0"/>
        <v>5.0761421319796955</v>
      </c>
      <c r="L19">
        <f>$E$26</f>
        <v>1.3081197133946723</v>
      </c>
      <c r="M19">
        <f t="shared" si="1"/>
        <v>5.7065991923614589E-3</v>
      </c>
      <c r="N19">
        <f t="shared" si="2"/>
        <v>5.706599192361459</v>
      </c>
      <c r="Q19">
        <v>1</v>
      </c>
      <c r="R19">
        <f>N30</f>
        <v>5.0238643778242587</v>
      </c>
      <c r="S19">
        <v>2</v>
      </c>
      <c r="T19">
        <f>N32</f>
        <v>2.4449761654963189</v>
      </c>
      <c r="V19">
        <v>2</v>
      </c>
      <c r="W19">
        <f>T11</f>
        <v>3.0749454072626019</v>
      </c>
      <c r="Y19">
        <v>2</v>
      </c>
      <c r="Z19">
        <f>W37</f>
        <v>3.159640362268711</v>
      </c>
    </row>
    <row r="20" spans="1:26" x14ac:dyDescent="0.2">
      <c r="A20" t="s">
        <v>56</v>
      </c>
      <c r="C20" t="s">
        <v>60</v>
      </c>
      <c r="D20" t="s">
        <v>12</v>
      </c>
      <c r="E20" s="2" t="s">
        <v>54</v>
      </c>
      <c r="G20">
        <v>17</v>
      </c>
      <c r="H20" t="s">
        <v>32</v>
      </c>
      <c r="I20">
        <v>0.29880000000000001</v>
      </c>
      <c r="J20">
        <f>I20-$B$7</f>
        <v>0.18480000000000002</v>
      </c>
      <c r="K20">
        <f t="shared" si="0"/>
        <v>5.4112554112554108</v>
      </c>
      <c r="L20">
        <f>$E$26</f>
        <v>1.3081197133946723</v>
      </c>
      <c r="M20">
        <f t="shared" si="1"/>
        <v>6.0833335546277454E-3</v>
      </c>
      <c r="N20">
        <f t="shared" si="2"/>
        <v>6.0833335546277452</v>
      </c>
      <c r="Q20">
        <v>1</v>
      </c>
      <c r="R20">
        <f>N33</f>
        <v>5.4743739551834993</v>
      </c>
      <c r="S20">
        <v>2</v>
      </c>
      <c r="T20">
        <f>N34</f>
        <v>3.159640362268711</v>
      </c>
      <c r="V20">
        <v>1</v>
      </c>
      <c r="W20">
        <f>R12</f>
        <v>5.0030702371875684</v>
      </c>
      <c r="Y20">
        <v>2</v>
      </c>
      <c r="Z20">
        <f>W39</f>
        <v>2.8006976604265259</v>
      </c>
    </row>
    <row r="21" spans="1:26" x14ac:dyDescent="0.2">
      <c r="A21" s="2" t="s">
        <v>53</v>
      </c>
      <c r="B21" s="2"/>
      <c r="C21">
        <f>2512/2</f>
        <v>1256</v>
      </c>
      <c r="D21">
        <f>254/C21</f>
        <v>0.20222929936305734</v>
      </c>
      <c r="G21">
        <v>17</v>
      </c>
      <c r="H21" s="2" t="s">
        <v>33</v>
      </c>
      <c r="I21">
        <v>0.35560000000000003</v>
      </c>
      <c r="J21">
        <f>I21-$B$7</f>
        <v>0.24160000000000004</v>
      </c>
      <c r="K21">
        <f t="shared" si="0"/>
        <v>4.1390728476821188</v>
      </c>
      <c r="L21">
        <f>$E$18</f>
        <v>1.2166273000893002</v>
      </c>
      <c r="M21">
        <f t="shared" si="1"/>
        <v>5.0030702371875683E-3</v>
      </c>
      <c r="N21">
        <f t="shared" si="2"/>
        <v>5.0030702371875684</v>
      </c>
      <c r="Q21">
        <v>1</v>
      </c>
      <c r="R21">
        <f>N35</f>
        <v>4.5068671487864149</v>
      </c>
      <c r="S21">
        <v>2</v>
      </c>
      <c r="T21">
        <f>N36</f>
        <v>2.8006976604265259</v>
      </c>
      <c r="V21">
        <v>2</v>
      </c>
      <c r="W21">
        <f>T12</f>
        <v>2.7826733685524934</v>
      </c>
    </row>
    <row r="22" spans="1:26" x14ac:dyDescent="0.2">
      <c r="C22">
        <f>2265/2</f>
        <v>1132.5</v>
      </c>
      <c r="D22">
        <f t="shared" ref="D22:D25" si="4">254/C22</f>
        <v>0.22428256070640176</v>
      </c>
      <c r="G22">
        <v>17</v>
      </c>
      <c r="H22" t="s">
        <v>34</v>
      </c>
      <c r="I22">
        <v>0.51800000000000002</v>
      </c>
      <c r="J22">
        <f>I22-$B$7</f>
        <v>0.40400000000000003</v>
      </c>
      <c r="K22">
        <f t="shared" si="0"/>
        <v>2.4752475247524752</v>
      </c>
      <c r="L22">
        <f>$E$26</f>
        <v>1.3081197133946723</v>
      </c>
      <c r="M22">
        <f t="shared" si="1"/>
        <v>2.7826733685524935E-3</v>
      </c>
      <c r="N22">
        <f t="shared" si="2"/>
        <v>2.7826733685524934</v>
      </c>
      <c r="V22">
        <v>1</v>
      </c>
      <c r="W22">
        <f>R13</f>
        <v>5.0030702371875684</v>
      </c>
    </row>
    <row r="23" spans="1:26" x14ac:dyDescent="0.2">
      <c r="C23">
        <f>2508/2</f>
        <v>1254</v>
      </c>
      <c r="D23">
        <f t="shared" si="4"/>
        <v>0.20255183413078151</v>
      </c>
      <c r="G23">
        <v>17</v>
      </c>
      <c r="H23" t="s">
        <v>35</v>
      </c>
      <c r="I23">
        <v>0.64780000000000004</v>
      </c>
      <c r="J23">
        <f>I23-$B$7</f>
        <v>0.53380000000000005</v>
      </c>
      <c r="K23">
        <f t="shared" si="0"/>
        <v>1.8733608092918694</v>
      </c>
      <c r="L23">
        <f>$E$26</f>
        <v>1.3081197133946723</v>
      </c>
      <c r="M23">
        <f t="shared" si="1"/>
        <v>2.1060322984173987E-3</v>
      </c>
      <c r="N23">
        <f t="shared" si="2"/>
        <v>2.1060322984173987</v>
      </c>
      <c r="V23">
        <v>2</v>
      </c>
      <c r="W23">
        <f>T13</f>
        <v>2.1060322984173987</v>
      </c>
    </row>
    <row r="24" spans="1:26" x14ac:dyDescent="0.2">
      <c r="C24">
        <f>2510/2</f>
        <v>1255</v>
      </c>
      <c r="D24">
        <f t="shared" si="4"/>
        <v>0.20239043824701194</v>
      </c>
      <c r="G24">
        <v>17</v>
      </c>
      <c r="H24" s="2" t="s">
        <v>36</v>
      </c>
      <c r="I24">
        <v>0.33379999999999999</v>
      </c>
      <c r="J24">
        <f>I24-$B$7</f>
        <v>0.2198</v>
      </c>
      <c r="K24">
        <f t="shared" si="0"/>
        <v>4.5495905368516834</v>
      </c>
      <c r="L24">
        <f>$E$18</f>
        <v>1.2166273000893002</v>
      </c>
      <c r="M24">
        <f t="shared" si="1"/>
        <v>5.4992801151251894E-3</v>
      </c>
      <c r="N24">
        <f t="shared" si="2"/>
        <v>5.4992801151251891</v>
      </c>
      <c r="V24">
        <v>1</v>
      </c>
      <c r="W24">
        <f>R14</f>
        <v>5.4992801151251891</v>
      </c>
    </row>
    <row r="25" spans="1:26" x14ac:dyDescent="0.2">
      <c r="C25">
        <f>2520/2</f>
        <v>1260</v>
      </c>
      <c r="D25">
        <f t="shared" si="4"/>
        <v>0.20158730158730159</v>
      </c>
      <c r="G25">
        <v>17</v>
      </c>
      <c r="H25" t="s">
        <v>37</v>
      </c>
      <c r="I25">
        <v>0.499</v>
      </c>
      <c r="J25">
        <f>I25-$B$7</f>
        <v>0.38500000000000001</v>
      </c>
      <c r="K25">
        <f t="shared" si="0"/>
        <v>2.5974025974025974</v>
      </c>
      <c r="L25">
        <f>$E$26</f>
        <v>1.3081197133946723</v>
      </c>
      <c r="M25">
        <f t="shared" si="1"/>
        <v>2.9200001062213181E-3</v>
      </c>
      <c r="N25">
        <f t="shared" si="2"/>
        <v>2.9200001062213179</v>
      </c>
      <c r="V25">
        <v>2</v>
      </c>
      <c r="W25">
        <f>T14</f>
        <v>2.9200001062213179</v>
      </c>
    </row>
    <row r="26" spans="1:26" x14ac:dyDescent="0.2">
      <c r="D26">
        <f>AVERAGE(D21:D25)</f>
        <v>0.20660828680691085</v>
      </c>
      <c r="E26">
        <f>EXP(1.3*D26)</f>
        <v>1.3081197133946723</v>
      </c>
      <c r="G26">
        <v>17</v>
      </c>
      <c r="H26" t="s">
        <v>38</v>
      </c>
      <c r="I26">
        <v>0.39439999999999997</v>
      </c>
      <c r="J26">
        <f>I26-$B$7</f>
        <v>0.28039999999999998</v>
      </c>
      <c r="K26">
        <f t="shared" si="0"/>
        <v>3.566333808844508</v>
      </c>
      <c r="L26">
        <f>$E$26</f>
        <v>1.3081197133946723</v>
      </c>
      <c r="M26">
        <f t="shared" si="1"/>
        <v>4.0092726137489565E-3</v>
      </c>
      <c r="N26">
        <f t="shared" si="2"/>
        <v>4.0092726137489567</v>
      </c>
      <c r="V26">
        <v>1</v>
      </c>
      <c r="W26">
        <f>R15</f>
        <v>5.4992801151251891</v>
      </c>
    </row>
    <row r="27" spans="1:26" x14ac:dyDescent="0.2">
      <c r="G27">
        <v>17</v>
      </c>
      <c r="H27" s="2" t="s">
        <v>39</v>
      </c>
      <c r="I27">
        <v>0.45800000000000002</v>
      </c>
      <c r="J27">
        <f>I27-$B$7</f>
        <v>0.34400000000000003</v>
      </c>
      <c r="K27">
        <f t="shared" si="0"/>
        <v>2.9069767441860463</v>
      </c>
      <c r="L27">
        <f>$E$18</f>
        <v>1.2166273000893002</v>
      </c>
      <c r="M27">
        <f t="shared" si="1"/>
        <v>3.5137842130945249E-3</v>
      </c>
      <c r="N27">
        <f t="shared" si="2"/>
        <v>3.5137842130945249</v>
      </c>
      <c r="V27">
        <v>2</v>
      </c>
      <c r="W27">
        <f>T15</f>
        <v>4.0092726137489567</v>
      </c>
    </row>
    <row r="28" spans="1:26" x14ac:dyDescent="0.2">
      <c r="G28">
        <v>17</v>
      </c>
      <c r="H28" t="s">
        <v>40</v>
      </c>
      <c r="I28">
        <v>0.50580000000000003</v>
      </c>
      <c r="J28">
        <f>I28-$B$7</f>
        <v>0.39180000000000004</v>
      </c>
      <c r="K28">
        <f t="shared" si="0"/>
        <v>2.5523226135783559</v>
      </c>
      <c r="L28">
        <f>$E$26</f>
        <v>1.3081197133946723</v>
      </c>
      <c r="M28">
        <f t="shared" si="1"/>
        <v>2.8693211865625503E-3</v>
      </c>
      <c r="N28">
        <f t="shared" si="2"/>
        <v>2.8693211865625505</v>
      </c>
      <c r="V28">
        <v>1</v>
      </c>
      <c r="W28">
        <f>R16</f>
        <v>3.5137842130945249</v>
      </c>
    </row>
    <row r="29" spans="1:26" x14ac:dyDescent="0.2">
      <c r="G29">
        <v>17</v>
      </c>
      <c r="H29" t="s">
        <v>41</v>
      </c>
      <c r="I29">
        <v>0.47599999999999998</v>
      </c>
      <c r="J29">
        <f>I29-$B$7</f>
        <v>0.36199999999999999</v>
      </c>
      <c r="K29">
        <f t="shared" si="0"/>
        <v>2.7624309392265194</v>
      </c>
      <c r="L29">
        <f>$E$26</f>
        <v>1.3081197133946723</v>
      </c>
      <c r="M29">
        <f t="shared" si="1"/>
        <v>3.1055249748486394E-3</v>
      </c>
      <c r="N29">
        <f t="shared" si="2"/>
        <v>3.1055249748486395</v>
      </c>
      <c r="V29">
        <v>2</v>
      </c>
      <c r="W29">
        <f>T16</f>
        <v>2.8693211865625505</v>
      </c>
    </row>
    <row r="30" spans="1:26" x14ac:dyDescent="0.2">
      <c r="A30" s="2"/>
      <c r="B30" s="2"/>
      <c r="G30">
        <v>17</v>
      </c>
      <c r="H30" s="2" t="s">
        <v>42</v>
      </c>
      <c r="I30">
        <v>0.35460000000000003</v>
      </c>
      <c r="J30">
        <f>I30-$B$7</f>
        <v>0.24060000000000004</v>
      </c>
      <c r="K30">
        <f t="shared" si="0"/>
        <v>4.1562759767248538</v>
      </c>
      <c r="L30">
        <f>$E$18</f>
        <v>1.2166273000893002</v>
      </c>
      <c r="M30">
        <f t="shared" si="1"/>
        <v>5.0238643778242583E-3</v>
      </c>
      <c r="N30">
        <f t="shared" si="2"/>
        <v>5.0238643778242587</v>
      </c>
      <c r="V30">
        <v>1</v>
      </c>
      <c r="W30">
        <f>R17</f>
        <v>3.5137842130945249</v>
      </c>
    </row>
    <row r="31" spans="1:26" x14ac:dyDescent="0.2">
      <c r="G31">
        <v>17</v>
      </c>
      <c r="H31" t="s">
        <v>43</v>
      </c>
      <c r="I31">
        <v>0.60460000000000003</v>
      </c>
      <c r="J31">
        <f>I31-$B$7</f>
        <v>0.49060000000000004</v>
      </c>
      <c r="K31">
        <f t="shared" si="0"/>
        <v>2.0383204239706481</v>
      </c>
      <c r="L31">
        <f>$E$26</f>
        <v>1.3081197133946723</v>
      </c>
      <c r="M31">
        <f t="shared" si="1"/>
        <v>2.2914799039853392E-3</v>
      </c>
      <c r="N31">
        <f t="shared" si="2"/>
        <v>2.2914799039853393</v>
      </c>
      <c r="V31">
        <v>2</v>
      </c>
      <c r="W31">
        <f>T17</f>
        <v>3.1055249748486395</v>
      </c>
    </row>
    <row r="32" spans="1:26" x14ac:dyDescent="0.2">
      <c r="G32">
        <v>17</v>
      </c>
      <c r="H32" t="s">
        <v>44</v>
      </c>
      <c r="I32">
        <v>0.57379999999999998</v>
      </c>
      <c r="J32">
        <f>I32-$B$7</f>
        <v>0.45979999999999999</v>
      </c>
      <c r="K32">
        <f t="shared" si="0"/>
        <v>2.1748586341887779</v>
      </c>
      <c r="L32">
        <f>$E$26</f>
        <v>1.3081197133946723</v>
      </c>
      <c r="M32">
        <f t="shared" si="1"/>
        <v>2.4449761654963191E-3</v>
      </c>
      <c r="N32">
        <f t="shared" si="2"/>
        <v>2.4449761654963189</v>
      </c>
      <c r="V32">
        <v>1</v>
      </c>
      <c r="W32">
        <f>R18</f>
        <v>5.0238643778242587</v>
      </c>
    </row>
    <row r="33" spans="1:23" x14ac:dyDescent="0.2">
      <c r="G33">
        <v>17</v>
      </c>
      <c r="H33" s="2" t="s">
        <v>45</v>
      </c>
      <c r="I33">
        <v>0.33479999999999999</v>
      </c>
      <c r="J33">
        <f>I33-$B$7</f>
        <v>0.2208</v>
      </c>
      <c r="K33">
        <f t="shared" si="0"/>
        <v>4.5289855072463769</v>
      </c>
      <c r="L33">
        <f>$E$18</f>
        <v>1.2166273000893002</v>
      </c>
      <c r="M33">
        <f t="shared" si="1"/>
        <v>5.4743739551834994E-3</v>
      </c>
      <c r="N33">
        <f t="shared" si="2"/>
        <v>5.4743739551834993</v>
      </c>
      <c r="V33">
        <v>2</v>
      </c>
      <c r="W33">
        <f>T18</f>
        <v>2.2914799039853393</v>
      </c>
    </row>
    <row r="34" spans="1:23" x14ac:dyDescent="0.2">
      <c r="G34">
        <v>17</v>
      </c>
      <c r="H34" t="s">
        <v>46</v>
      </c>
      <c r="I34">
        <v>0.4698</v>
      </c>
      <c r="J34">
        <f>I34-$B$7</f>
        <v>0.35580000000000001</v>
      </c>
      <c r="K34">
        <f t="shared" si="0"/>
        <v>2.8105677346824058</v>
      </c>
      <c r="L34">
        <f>$E$26</f>
        <v>1.3081197133946723</v>
      </c>
      <c r="M34">
        <f t="shared" si="1"/>
        <v>3.1596403622687111E-3</v>
      </c>
      <c r="N34">
        <f t="shared" si="2"/>
        <v>3.159640362268711</v>
      </c>
      <c r="V34">
        <v>1</v>
      </c>
      <c r="W34">
        <f>R19</f>
        <v>5.0238643778242587</v>
      </c>
    </row>
    <row r="35" spans="1:23" x14ac:dyDescent="0.2">
      <c r="G35">
        <v>17</v>
      </c>
      <c r="H35" s="3" t="s">
        <v>47</v>
      </c>
      <c r="I35">
        <v>0.38219999999999998</v>
      </c>
      <c r="J35">
        <f>I35-$B$7</f>
        <v>0.26819999999999999</v>
      </c>
      <c r="K35">
        <f t="shared" si="0"/>
        <v>3.7285607755406414</v>
      </c>
      <c r="L35">
        <f>$E$18</f>
        <v>1.2166273000893002</v>
      </c>
      <c r="M35">
        <f t="shared" si="1"/>
        <v>4.506867148786415E-3</v>
      </c>
      <c r="N35">
        <f t="shared" si="2"/>
        <v>4.5068671487864149</v>
      </c>
      <c r="V35">
        <v>2</v>
      </c>
      <c r="W35">
        <f>T19</f>
        <v>2.4449761654963189</v>
      </c>
    </row>
    <row r="36" spans="1:23" x14ac:dyDescent="0.2">
      <c r="G36">
        <v>17</v>
      </c>
      <c r="H36" s="1" t="s">
        <v>48</v>
      </c>
      <c r="I36">
        <v>0.51539999999999997</v>
      </c>
      <c r="J36">
        <f>I36-$B$7</f>
        <v>0.40139999999999998</v>
      </c>
      <c r="K36">
        <f t="shared" si="0"/>
        <v>2.4912805181863478</v>
      </c>
      <c r="L36">
        <f>$E$26</f>
        <v>1.3081197133946723</v>
      </c>
      <c r="M36">
        <f t="shared" si="1"/>
        <v>2.800697660426526E-3</v>
      </c>
      <c r="N36">
        <f t="shared" si="2"/>
        <v>2.8006976604265259</v>
      </c>
      <c r="V36">
        <v>1</v>
      </c>
      <c r="W36">
        <f>R20</f>
        <v>5.4743739551834993</v>
      </c>
    </row>
    <row r="37" spans="1:23" x14ac:dyDescent="0.2">
      <c r="H37" s="1"/>
      <c r="N37" s="4"/>
      <c r="R37" s="2"/>
      <c r="S37" s="2"/>
      <c r="V37">
        <v>2</v>
      </c>
      <c r="W37">
        <f>T20</f>
        <v>3.159640362268711</v>
      </c>
    </row>
    <row r="38" spans="1:23" x14ac:dyDescent="0.2">
      <c r="A38" s="2"/>
      <c r="B38" s="2"/>
      <c r="V38">
        <v>1</v>
      </c>
      <c r="W38">
        <f>R21</f>
        <v>4.5068671487864149</v>
      </c>
    </row>
    <row r="39" spans="1:23" x14ac:dyDescent="0.2">
      <c r="H39" s="2"/>
      <c r="V39">
        <v>2</v>
      </c>
      <c r="W39">
        <f>T21</f>
        <v>2.8006976604265259</v>
      </c>
    </row>
    <row r="40" spans="1:23" x14ac:dyDescent="0.2">
      <c r="A40" t="s">
        <v>12</v>
      </c>
      <c r="C40" t="s">
        <v>13</v>
      </c>
    </row>
    <row r="41" spans="1:23" x14ac:dyDescent="0.2">
      <c r="A41">
        <v>0.2</v>
      </c>
      <c r="C41">
        <v>1.2809999999999999</v>
      </c>
      <c r="H41" s="2"/>
    </row>
    <row r="42" spans="1:23" x14ac:dyDescent="0.2">
      <c r="A42">
        <v>0.4</v>
      </c>
      <c r="C42">
        <v>1.6830000000000001</v>
      </c>
    </row>
    <row r="43" spans="1:23" x14ac:dyDescent="0.2">
      <c r="A43">
        <v>0.6</v>
      </c>
      <c r="C43">
        <v>2.2109999999999999</v>
      </c>
      <c r="H43" s="2"/>
    </row>
    <row r="44" spans="1:23" x14ac:dyDescent="0.2">
      <c r="A44">
        <v>0.8</v>
      </c>
      <c r="C44">
        <v>2.855</v>
      </c>
    </row>
    <row r="45" spans="1:23" x14ac:dyDescent="0.2">
      <c r="A45">
        <v>1</v>
      </c>
      <c r="C45">
        <v>3.609</v>
      </c>
      <c r="H45" s="2"/>
    </row>
    <row r="46" spans="1:23" x14ac:dyDescent="0.2">
      <c r="H46" s="2"/>
    </row>
    <row r="49" spans="8:14" x14ac:dyDescent="0.2">
      <c r="H49" s="2"/>
    </row>
    <row r="51" spans="8:14" x14ac:dyDescent="0.2">
      <c r="N51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ahug030@gmail.com</cp:lastModifiedBy>
  <dcterms:created xsi:type="dcterms:W3CDTF">2022-03-31T19:23:34Z</dcterms:created>
  <dcterms:modified xsi:type="dcterms:W3CDTF">2024-07-18T03:17:55Z</dcterms:modified>
</cp:coreProperties>
</file>