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gust 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L28">
      <text>
        <t xml:space="preserve">khala ase nai Lotif guest chilo</t>
      </text>
    </comment>
    <comment authorId="0" ref="G31">
      <text>
        <t xml:space="preserve"> ranna hoiche but ......</t>
      </text>
    </comment>
    <comment authorId="0" ref="J34">
      <text>
        <t xml:space="preserve">dupure khaiso tmi</t>
      </text>
    </comment>
    <comment authorId="0" ref="L34">
      <text>
        <t xml:space="preserve">ami dupure rather Ta khaichy </t>
      </text>
    </comment>
    <comment authorId="0" ref="X41">
      <text>
        <t xml:space="preserve">next month deya hobe 2k Due
</t>
      </text>
    </comment>
    <comment authorId="0" ref="L52">
      <text>
        <t xml:space="preserve">pm 2900 tk
</t>
      </text>
    </comment>
    <comment authorId="0" ref="R54">
      <text>
        <t xml:space="preserve">6 May 25 Bazar </t>
      </text>
    </comment>
    <comment authorId="0" ref="V56">
      <text>
        <t xml:space="preserve">pt anche 08/06/25
</t>
      </text>
    </comment>
    <comment authorId="0" ref="S57">
      <text>
        <t xml:space="preserve">6 May 25 Bazar </t>
      </text>
    </comment>
    <comment authorId="0" ref="AH58">
      <text>
        <t xml:space="preserve">shak
</t>
      </text>
    </comment>
    <comment authorId="0" ref="AI61">
      <text>
        <t xml:space="preserve">khala
</t>
      </text>
    </comment>
    <comment authorId="0" ref="AI64">
      <text>
        <t xml:space="preserve">khala
</t>
      </text>
    </comment>
    <comment authorId="0" ref="AI72">
      <text>
        <t xml:space="preserve">lOTIF
</t>
      </text>
    </comment>
    <comment authorId="0" ref="AH74">
      <text>
        <t xml:space="preserve">
kacha Kola
</t>
      </text>
    </comment>
    <comment authorId="0" ref="X80">
      <text>
        <t xml:space="preserve">mugri </t>
      </text>
    </comment>
    <comment authorId="0" ref="AI80">
      <text>
        <t xml:space="preserve">niloy Bazar </t>
      </text>
    </comment>
    <comment authorId="0" ref="M47">
      <text>
        <t xml:space="preserve">Murgi: 270
	-obaidur Rahman pervez</t>
      </text>
    </comment>
    <comment authorId="0" ref="H47">
      <text>
        <t xml:space="preserve">370 takar Bazar
	-Humayon Ahmed</t>
      </text>
    </comment>
    <comment authorId="0" ref="H35">
      <text>
        <t xml:space="preserve">No mill
	-Humayon Ahmed
Teel 110 peyaj 30
	-Humayon Ahmed</t>
      </text>
    </comment>
    <comment authorId="0" ref="G17">
      <text>
        <t xml:space="preserve">1 ta
	-Galib Mahmud</t>
      </text>
    </comment>
    <comment authorId="0" ref="G16">
      <text>
        <t xml:space="preserve">Khai nai maybe
	-Galib Mahmud</t>
      </text>
    </comment>
  </commentList>
</comments>
</file>

<file path=xl/sharedStrings.xml><?xml version="1.0" encoding="utf-8"?>
<sst xmlns="http://schemas.openxmlformats.org/spreadsheetml/2006/main" count="135" uniqueCount="77">
  <si>
    <t xml:space="preserve"> </t>
  </si>
  <si>
    <t>Mills Rate</t>
  </si>
  <si>
    <t>SMMR</t>
  </si>
  <si>
    <t xml:space="preserve">Days </t>
  </si>
  <si>
    <t xml:space="preserve">DATE </t>
  </si>
  <si>
    <t>CSE 06</t>
  </si>
  <si>
    <t>CSE 09</t>
  </si>
  <si>
    <t>CSE 12</t>
  </si>
  <si>
    <t>CSE 15</t>
  </si>
  <si>
    <t>CSE 37</t>
  </si>
  <si>
    <t>CSE 41</t>
  </si>
  <si>
    <t>PT_01</t>
  </si>
  <si>
    <t>ASIF</t>
  </si>
  <si>
    <t>Fri</t>
  </si>
  <si>
    <t>Sat</t>
  </si>
  <si>
    <t>Sun</t>
  </si>
  <si>
    <t>Mon</t>
  </si>
  <si>
    <t>Tue</t>
  </si>
  <si>
    <t>D-10</t>
  </si>
  <si>
    <t>Wed</t>
  </si>
  <si>
    <t>Thu</t>
  </si>
  <si>
    <t xml:space="preserve">History </t>
  </si>
  <si>
    <t>CSE-09</t>
  </si>
  <si>
    <t>CSE-37</t>
  </si>
  <si>
    <t>Room_F_Cost</t>
  </si>
  <si>
    <t>CSE-12</t>
  </si>
  <si>
    <t>T_R_Cost</t>
  </si>
  <si>
    <t xml:space="preserve">R_Cash </t>
  </si>
  <si>
    <t xml:space="preserve">WiFi </t>
  </si>
  <si>
    <t>Gas ⛽</t>
  </si>
  <si>
    <t xml:space="preserve">Bydut </t>
  </si>
  <si>
    <t>Room-Fare</t>
  </si>
  <si>
    <t xml:space="preserve">Extra </t>
  </si>
  <si>
    <t>moyla bil</t>
  </si>
  <si>
    <t xml:space="preserve">previous months </t>
  </si>
  <si>
    <t>T_Mills</t>
  </si>
  <si>
    <t>M_Rate</t>
  </si>
  <si>
    <t xml:space="preserve">TOTAL </t>
  </si>
  <si>
    <t>Comment</t>
  </si>
  <si>
    <t xml:space="preserve">Bazar </t>
  </si>
  <si>
    <t xml:space="preserve">Products Calculation </t>
  </si>
  <si>
    <t>T_Cost</t>
  </si>
  <si>
    <t>T_D,C</t>
  </si>
  <si>
    <t xml:space="preserve">Comment </t>
  </si>
  <si>
    <t>DAYS</t>
  </si>
  <si>
    <t>Date</t>
  </si>
  <si>
    <t>চাউল</t>
  </si>
  <si>
    <t>ডাল</t>
  </si>
  <si>
    <t xml:space="preserve">মুগরী + গরু </t>
  </si>
  <si>
    <t xml:space="preserve">মসলা </t>
  </si>
  <si>
    <t xml:space="preserve">তেল+আটা </t>
  </si>
  <si>
    <t>লবণ + আটা</t>
  </si>
  <si>
    <t>ডিম+ ভিম</t>
  </si>
  <si>
    <t>আলু</t>
  </si>
  <si>
    <t xml:space="preserve">পিয়াজ </t>
  </si>
  <si>
    <t>মাছ</t>
  </si>
  <si>
    <t xml:space="preserve">আদা+রসুন </t>
  </si>
  <si>
    <t>সবজি</t>
  </si>
  <si>
    <t xml:space="preserve">অন্যান্য </t>
  </si>
  <si>
    <t>মোট  প্রদয়</t>
  </si>
  <si>
    <t>FRI</t>
  </si>
  <si>
    <t>R_fare</t>
  </si>
  <si>
    <t>SAT</t>
  </si>
  <si>
    <t xml:space="preserve">স্পেশাল </t>
  </si>
  <si>
    <t>SUN</t>
  </si>
  <si>
    <t>MON</t>
  </si>
  <si>
    <t>TUE</t>
  </si>
  <si>
    <t xml:space="preserve">Debit and credit </t>
  </si>
  <si>
    <t>WED</t>
  </si>
  <si>
    <t xml:space="preserve">Payment </t>
  </si>
  <si>
    <t>THU</t>
  </si>
  <si>
    <t xml:space="preserve">Khala payment </t>
  </si>
  <si>
    <t>sun</t>
  </si>
  <si>
    <t xml:space="preserve">মোট বাজার </t>
  </si>
  <si>
    <t>\</t>
  </si>
  <si>
    <t xml:space="preserve"> পরিমাণ  পণ্যের </t>
  </si>
  <si>
    <r>
      <rPr>
        <rFont val="Arial"/>
        <b/>
        <color rgb="FFFF0000"/>
        <sz val="12.0"/>
      </rPr>
      <t>Cash</t>
    </r>
    <r>
      <rPr>
        <rFont val="Arial"/>
        <b/>
        <color rgb="FFFF0000"/>
        <sz val="12.0"/>
      </rPr>
      <t xml:space="preserve"> 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</si>
</sst>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"/>
    <numFmt numFmtId="165" formatCode="mm/dd/yy"/>
  </numFmts>
  <fonts count="81">
    <font>
      <sz val="10.0"/>
      <color rgb="FF000000"/>
      <name val="Arial"/>
      <scheme val="minor"/>
    </font>
    <font>
      <sz val="8.0"/>
      <color rgb="FFFF0000"/>
      <name val="Arial"/>
      <scheme val="minor"/>
    </font>
    <font>
      <b/>
      <sz val="12.0"/>
      <color theme="1"/>
      <name val="Arial"/>
      <scheme val="minor"/>
    </font>
    <font>
      <color theme="1"/>
      <name val="Arial"/>
    </font>
    <font>
      <sz val="13.0"/>
      <color theme="1"/>
      <name val="Arial"/>
    </font>
    <font>
      <b/>
      <sz val="14.0"/>
      <color theme="1"/>
      <name val="Arial"/>
    </font>
    <font>
      <b/>
      <sz val="14.0"/>
      <color rgb="FF9900FF"/>
      <name val="Arial"/>
    </font>
    <font>
      <b/>
      <sz val="11.0"/>
      <color theme="1"/>
      <name val="Arial"/>
      <scheme val="minor"/>
    </font>
    <font>
      <sz val="13.0"/>
      <color rgb="FF0000FF"/>
      <name val="Arial"/>
    </font>
    <font>
      <sz val="13.0"/>
      <color rgb="FFFF00FF"/>
      <name val="Arial"/>
    </font>
    <font>
      <b/>
      <sz val="13.0"/>
      <color rgb="FFFF0000"/>
      <name val="Arial"/>
    </font>
    <font>
      <b/>
      <sz val="13.0"/>
      <color rgb="FFFF00FF"/>
      <name val="Arial"/>
    </font>
    <font>
      <b/>
      <sz val="13.0"/>
      <color rgb="FF0000FF"/>
      <name val="Arial"/>
    </font>
    <font>
      <b/>
      <sz val="13.0"/>
      <color rgb="FF000000"/>
      <name val="Arial"/>
    </font>
    <font>
      <b/>
      <sz val="13.0"/>
      <color theme="7"/>
      <name val="Arial"/>
    </font>
    <font>
      <b/>
      <sz val="13.0"/>
      <color rgb="FF46BDC6"/>
      <name val="Arial"/>
      <scheme val="minor"/>
    </font>
    <font>
      <sz val="14.0"/>
      <color theme="1"/>
      <name val="Arial"/>
      <scheme val="minor"/>
    </font>
    <font>
      <sz val="12.0"/>
      <color theme="1"/>
      <name val="Arial"/>
      <scheme val="minor"/>
    </font>
    <font>
      <b/>
      <i/>
      <sz val="13.0"/>
      <color rgb="FF6AA84F"/>
      <name val="Arial"/>
    </font>
    <font>
      <b/>
      <i/>
      <sz val="13.0"/>
      <color rgb="FFFF00FF"/>
      <name val="Arial"/>
    </font>
    <font>
      <b/>
      <i/>
      <sz val="13.0"/>
      <color rgb="FFFF0000"/>
      <name val="Arial"/>
    </font>
    <font>
      <b/>
      <i/>
      <sz val="13.0"/>
      <color rgb="FFFF0000"/>
      <name val="Arial"/>
      <scheme val="minor"/>
    </font>
    <font>
      <b/>
      <i/>
      <sz val="13.0"/>
      <color rgb="FF000000"/>
      <name val="Arial"/>
    </font>
    <font>
      <b/>
      <i/>
      <sz val="13.0"/>
      <color rgb="FF34A853"/>
      <name val="Arial"/>
    </font>
    <font>
      <b/>
      <i/>
      <sz val="13.0"/>
      <color rgb="FF46BDC6"/>
      <name val="Arial"/>
    </font>
    <font>
      <b/>
      <sz val="16.0"/>
      <color theme="1"/>
      <name val="Arial"/>
    </font>
    <font>
      <color theme="1"/>
      <name val="Arial"/>
      <scheme val="minor"/>
    </font>
    <font>
      <color rgb="FFFF0000"/>
      <name val="Arial"/>
    </font>
    <font>
      <sz val="17.0"/>
      <color theme="1"/>
      <name val="Arial"/>
      <scheme val="minor"/>
    </font>
    <font>
      <sz val="15.0"/>
      <color theme="1"/>
      <name val="Arial"/>
      <scheme val="minor"/>
    </font>
    <font>
      <sz val="17.0"/>
      <color theme="9"/>
      <name val="Arial"/>
      <scheme val="minor"/>
    </font>
    <font>
      <color rgb="FFFFFFFF"/>
      <name val="Arial"/>
      <scheme val="minor"/>
    </font>
    <font>
      <b/>
      <color rgb="FFFF0000"/>
      <name val="Arial"/>
    </font>
    <font>
      <sz val="14.0"/>
      <color rgb="FFFFFFFF"/>
      <name val="Arial"/>
      <scheme val="minor"/>
    </font>
    <font>
      <sz val="19.0"/>
      <color rgb="FFFFFFFF"/>
      <name val="Arial"/>
      <scheme val="minor"/>
    </font>
    <font>
      <sz val="19.0"/>
      <color theme="1"/>
      <name val="Arial"/>
      <scheme val="minor"/>
    </font>
    <font>
      <color theme="0"/>
      <name val="Arial"/>
      <scheme val="minor"/>
    </font>
    <font>
      <sz val="14.0"/>
      <color theme="0"/>
      <name val="Arial"/>
      <scheme val="minor"/>
    </font>
    <font>
      <b/>
      <sz val="22.0"/>
      <color rgb="FFFF0000"/>
      <name val="Arial"/>
    </font>
    <font>
      <sz val="19.0"/>
      <color theme="0"/>
      <name val="Arial"/>
      <scheme val="minor"/>
    </font>
    <font>
      <sz val="12.0"/>
      <color rgb="FFFF0000"/>
      <name val="Arial"/>
    </font>
    <font>
      <sz val="12.0"/>
      <color theme="1"/>
      <name val="Arial"/>
    </font>
    <font>
      <b/>
      <sz val="12.0"/>
      <color theme="1"/>
      <name val="Arial"/>
    </font>
    <font>
      <b/>
      <sz val="12.0"/>
      <color rgb="FFFF0000"/>
      <name val="Arial"/>
    </font>
    <font>
      <b/>
      <i/>
      <sz val="13.0"/>
      <color theme="1"/>
      <name val="Arial"/>
    </font>
    <font>
      <b/>
      <color rgb="FFFF00FF"/>
      <name val="Arial"/>
    </font>
    <font>
      <color rgb="FFFF00FF"/>
      <name val="Arial"/>
    </font>
    <font>
      <color rgb="FF000000"/>
      <name val="Arial"/>
    </font>
    <font>
      <color theme="9"/>
      <name val="Arial"/>
    </font>
    <font>
      <b/>
      <sz val="13.0"/>
      <color theme="1"/>
      <name val="Arial"/>
    </font>
    <font>
      <b/>
      <sz val="15.0"/>
      <color rgb="FFFF0000"/>
      <name val="Arial"/>
    </font>
    <font>
      <b/>
      <color theme="1"/>
      <name val="Arial"/>
    </font>
    <font>
      <b/>
      <color theme="9"/>
      <name val="Arial"/>
    </font>
    <font>
      <b/>
      <i/>
      <sz val="12.0"/>
      <color theme="1"/>
      <name val="Arial"/>
    </font>
    <font>
      <b/>
      <i/>
      <sz val="12.0"/>
      <color rgb="FFFF00FF"/>
      <name val="Arial"/>
    </font>
    <font>
      <b/>
      <i/>
      <sz val="12.0"/>
      <color rgb="FFFF0000"/>
      <name val="Arial"/>
    </font>
    <font>
      <b/>
      <i/>
      <sz val="12.0"/>
      <color rgb="FF000000"/>
      <name val="Arial"/>
    </font>
    <font>
      <b/>
      <i/>
      <sz val="12.0"/>
      <color theme="9"/>
      <name val="Arial"/>
    </font>
    <font>
      <b/>
      <sz val="16.0"/>
      <color rgb="FFFF0000"/>
      <name val="Arial"/>
    </font>
    <font>
      <b/>
      <sz val="19.0"/>
      <color rgb="FFFF0000"/>
      <name val="Arial"/>
    </font>
    <font>
      <b/>
      <sz val="15.0"/>
      <color theme="1"/>
      <name val="Arial"/>
    </font>
    <font>
      <b/>
      <sz val="15.0"/>
      <color rgb="FFFF00FF"/>
      <name val="Arial"/>
    </font>
    <font>
      <b/>
      <sz val="15.0"/>
      <color rgb="FF46BDC6"/>
      <name val="Arial"/>
    </font>
    <font>
      <sz val="19.0"/>
      <color theme="1"/>
      <name val="Arial"/>
    </font>
    <font>
      <b/>
      <sz val="11.0"/>
      <color theme="1"/>
      <name val="Arial"/>
    </font>
    <font>
      <b/>
      <sz val="15.0"/>
      <color theme="9"/>
      <name val="Arial"/>
    </font>
    <font>
      <b/>
      <sz val="15.0"/>
      <color rgb="FF0000FF"/>
      <name val="Arial"/>
    </font>
    <font>
      <b/>
      <sz val="15.0"/>
      <color rgb="FFFFFFFF"/>
      <name val="Arial"/>
    </font>
    <font>
      <b/>
      <sz val="17.0"/>
      <color theme="1"/>
      <name val="Arial"/>
    </font>
    <font>
      <sz val="17.0"/>
      <color theme="1"/>
      <name val="Arial"/>
    </font>
    <font>
      <sz val="17.0"/>
      <color rgb="FFFF0000"/>
      <name val="Arial"/>
    </font>
    <font>
      <sz val="18.0"/>
      <color theme="1"/>
      <name val="Arial"/>
    </font>
    <font>
      <b/>
      <sz val="12.0"/>
      <color rgb="FF34A853"/>
      <name val="Arial"/>
    </font>
    <font>
      <b/>
      <sz val="17.0"/>
      <color rgb="FFFF0000"/>
      <name val="Arial"/>
    </font>
    <font>
      <b/>
      <sz val="15.0"/>
      <color rgb="FFF3F3F3"/>
      <name val="Arial"/>
    </font>
    <font>
      <b/>
      <sz val="15.0"/>
      <color rgb="FF34A853"/>
      <name val="Arial"/>
    </font>
    <font>
      <b/>
      <sz val="17.0"/>
      <color rgb="FFFFFFFF"/>
      <name val="Arial"/>
    </font>
    <font>
      <b/>
      <sz val="17.0"/>
      <color theme="9"/>
      <name val="Arial"/>
    </font>
    <font>
      <sz val="15.0"/>
      <color rgb="FFFF0000"/>
      <name val="Arial"/>
    </font>
    <font>
      <sz val="16.0"/>
      <color rgb="FFFF0000"/>
      <name val="Arial"/>
    </font>
    <font>
      <color rgb="FF434343"/>
      <name val="Arial"/>
      <scheme val="minor"/>
    </font>
  </fonts>
  <fills count="11">
    <fill>
      <patternFill patternType="none"/>
    </fill>
    <fill>
      <patternFill patternType="lightGray"/>
    </fill>
    <fill>
      <patternFill patternType="solid">
        <fgColor rgb="FFFF00FF"/>
        <bgColor rgb="FFFF00FF"/>
      </patternFill>
    </fill>
    <fill>
      <patternFill patternType="solid">
        <fgColor theme="9"/>
        <bgColor theme="9"/>
      </patternFill>
    </fill>
    <fill>
      <patternFill patternType="solid">
        <fgColor rgb="FFFF0000"/>
        <bgColor rgb="FFFF0000"/>
      </patternFill>
    </fill>
    <fill>
      <patternFill patternType="solid">
        <fgColor theme="1"/>
        <bgColor theme="1"/>
      </patternFill>
    </fill>
    <fill>
      <patternFill patternType="solid">
        <fgColor rgb="FFFFFFFF"/>
        <bgColor rgb="FFFFFFFF"/>
      </patternFill>
    </fill>
    <fill>
      <patternFill patternType="solid">
        <fgColor rgb="FF46BDC6"/>
        <bgColor rgb="FF46BDC6"/>
      </patternFill>
    </fill>
    <fill>
      <patternFill patternType="solid">
        <fgColor rgb="FFD0E0E3"/>
        <bgColor rgb="FFD0E0E3"/>
      </patternFill>
    </fill>
    <fill>
      <patternFill patternType="solid">
        <fgColor rgb="FFE06666"/>
        <bgColor rgb="FFE06666"/>
      </patternFill>
    </fill>
    <fill>
      <patternFill patternType="solid">
        <fgColor rgb="FF34A853"/>
        <bgColor rgb="FF34A853"/>
      </patternFill>
    </fill>
  </fills>
  <borders count="7">
    <border/>
    <border>
      <bottom style="thin">
        <color rgb="FFA64D79"/>
      </bottom>
    </border>
    <border>
      <right style="thin">
        <color rgb="FFA64D79"/>
      </right>
      <bottom style="thin">
        <color rgb="FFA64D79"/>
      </bottom>
    </border>
    <border>
      <right style="thin">
        <color rgb="FFA64D79"/>
      </right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4" numFmtId="0" xfId="0" applyAlignment="1" applyFont="1">
      <alignment horizontal="center" readingOrder="0" vertical="bottom"/>
    </xf>
    <xf borderId="0" fillId="0" fontId="5" numFmtId="0" xfId="0" applyAlignment="1" applyFont="1">
      <alignment horizontal="center" vertical="bottom"/>
    </xf>
    <xf borderId="1" fillId="0" fontId="5" numFmtId="0" xfId="0" applyAlignment="1" applyBorder="1" applyFont="1">
      <alignment vertical="bottom"/>
    </xf>
    <xf borderId="1" fillId="0" fontId="5" numFmtId="0" xfId="0" applyAlignment="1" applyBorder="1" applyFont="1">
      <alignment horizontal="center" vertical="bottom"/>
    </xf>
    <xf borderId="2" fillId="0" fontId="6" numFmtId="0" xfId="0" applyAlignment="1" applyBorder="1" applyFont="1">
      <alignment horizontal="center" readingOrder="0" vertical="bottom"/>
    </xf>
    <xf borderId="0" fillId="0" fontId="7" numFmtId="0" xfId="0" applyAlignment="1" applyFont="1">
      <alignment horizontal="center" readingOrder="0"/>
    </xf>
    <xf borderId="0" fillId="0" fontId="8" numFmtId="0" xfId="0" applyAlignment="1" applyFont="1">
      <alignment horizontal="center" readingOrder="0" vertical="bottom"/>
    </xf>
    <xf borderId="0" fillId="0" fontId="4" numFmtId="0" xfId="0" applyAlignment="1" applyFont="1">
      <alignment horizontal="right" readingOrder="0" vertical="bottom"/>
    </xf>
    <xf borderId="3" fillId="0" fontId="9" numFmtId="0" xfId="0" applyAlignment="1" applyBorder="1" applyFont="1">
      <alignment horizontal="center" readingOrder="0" vertical="bottom"/>
    </xf>
    <xf borderId="2" fillId="0" fontId="10" numFmtId="0" xfId="0" applyAlignment="1" applyBorder="1" applyFont="1">
      <alignment horizontal="center" vertical="bottom"/>
    </xf>
    <xf borderId="2" fillId="0" fontId="11" numFmtId="0" xfId="0" applyAlignment="1" applyBorder="1" applyFont="1">
      <alignment horizontal="center" vertical="bottom"/>
    </xf>
    <xf borderId="2" fillId="0" fontId="12" numFmtId="0" xfId="0" applyAlignment="1" applyBorder="1" applyFont="1">
      <alignment horizontal="center" vertical="bottom"/>
    </xf>
    <xf borderId="2" fillId="0" fontId="13" numFmtId="0" xfId="0" applyAlignment="1" applyBorder="1" applyFont="1">
      <alignment horizontal="center" vertical="bottom"/>
    </xf>
    <xf borderId="2" fillId="0" fontId="14" numFmtId="0" xfId="0" applyAlignment="1" applyBorder="1" applyFont="1">
      <alignment horizontal="center" vertical="bottom"/>
    </xf>
    <xf borderId="0" fillId="0" fontId="15" numFmtId="0" xfId="0" applyAlignment="1" applyFont="1">
      <alignment horizontal="center" readingOrder="0"/>
    </xf>
    <xf borderId="0" fillId="2" fontId="16" numFmtId="0" xfId="0" applyAlignment="1" applyFill="1" applyFont="1">
      <alignment horizontal="center" readingOrder="0"/>
    </xf>
    <xf borderId="0" fillId="0" fontId="17" numFmtId="0" xfId="0" applyAlignment="1" applyFont="1">
      <alignment horizontal="center" readingOrder="0"/>
    </xf>
    <xf borderId="0" fillId="0" fontId="18" numFmtId="14" xfId="0" applyAlignment="1" applyFont="1" applyNumberFormat="1">
      <alignment horizontal="center" readingOrder="0" vertical="bottom"/>
    </xf>
    <xf borderId="0" fillId="0" fontId="19" numFmtId="0" xfId="0" applyAlignment="1" applyFont="1">
      <alignment horizontal="center" readingOrder="0" vertical="bottom"/>
    </xf>
    <xf borderId="0" fillId="0" fontId="20" numFmtId="0" xfId="0" applyAlignment="1" applyFont="1">
      <alignment horizontal="center" readingOrder="0" vertical="bottom"/>
    </xf>
    <xf borderId="0" fillId="0" fontId="21" numFmtId="0" xfId="0" applyAlignment="1" applyFont="1">
      <alignment horizontal="center" readingOrder="0"/>
    </xf>
    <xf borderId="0" fillId="0" fontId="22" numFmtId="0" xfId="0" applyAlignment="1" applyFont="1">
      <alignment horizontal="center" readingOrder="0" vertical="bottom"/>
    </xf>
    <xf borderId="0" fillId="0" fontId="23" numFmtId="0" xfId="0" applyAlignment="1" applyFont="1">
      <alignment horizontal="center" readingOrder="0" vertical="bottom"/>
    </xf>
    <xf borderId="0" fillId="0" fontId="24" numFmtId="0" xfId="0" applyAlignment="1" applyFont="1">
      <alignment horizontal="center" readingOrder="0" vertical="bottom"/>
    </xf>
    <xf borderId="0" fillId="0" fontId="25" numFmtId="0" xfId="0" applyAlignment="1" applyFont="1">
      <alignment horizontal="center" vertical="bottom"/>
    </xf>
    <xf borderId="0" fillId="2" fontId="26" numFmtId="0" xfId="0" applyFont="1"/>
    <xf borderId="0" fillId="0" fontId="27" numFmtId="0" xfId="0" applyAlignment="1" applyFont="1">
      <alignment horizontal="center" readingOrder="0" vertical="bottom"/>
    </xf>
    <xf borderId="0" fillId="2" fontId="28" numFmtId="0" xfId="0" applyAlignment="1" applyFont="1">
      <alignment horizontal="center" readingOrder="0"/>
    </xf>
    <xf borderId="0" fillId="3" fontId="29" numFmtId="0" xfId="0" applyAlignment="1" applyFill="1" applyFont="1">
      <alignment horizontal="center" readingOrder="0"/>
    </xf>
    <xf borderId="0" fillId="3" fontId="26" numFmtId="0" xfId="0" applyFont="1"/>
    <xf borderId="0" fillId="3" fontId="30" numFmtId="0" xfId="0" applyAlignment="1" applyFont="1">
      <alignment horizontal="center"/>
    </xf>
    <xf borderId="0" fillId="4" fontId="31" numFmtId="0" xfId="0" applyFill="1" applyFont="1"/>
    <xf borderId="0" fillId="0" fontId="3" numFmtId="0" xfId="0" applyAlignment="1" applyFont="1">
      <alignment horizontal="right" vertical="bottom"/>
    </xf>
    <xf borderId="4" fillId="0" fontId="3" numFmtId="0" xfId="0" applyAlignment="1" applyBorder="1" applyFont="1">
      <alignment vertical="bottom"/>
    </xf>
    <xf borderId="0" fillId="0" fontId="32" numFmtId="0" xfId="0" applyAlignment="1" applyFont="1">
      <alignment horizontal="center" readingOrder="0" vertical="bottom"/>
    </xf>
    <xf borderId="0" fillId="4" fontId="33" numFmtId="0" xfId="0" applyAlignment="1" applyFont="1">
      <alignment horizontal="center" readingOrder="0"/>
    </xf>
    <xf borderId="0" fillId="4" fontId="34" numFmtId="0" xfId="0" applyAlignment="1" applyFont="1">
      <alignment horizontal="center"/>
    </xf>
    <xf borderId="0" fillId="2" fontId="33" numFmtId="0" xfId="0" applyAlignment="1" applyFont="1">
      <alignment horizontal="center" readingOrder="0"/>
    </xf>
    <xf borderId="0" fillId="2" fontId="35" numFmtId="0" xfId="0" applyAlignment="1" applyFont="1">
      <alignment horizontal="center"/>
    </xf>
    <xf borderId="0" fillId="5" fontId="36" numFmtId="0" xfId="0" applyFill="1" applyFont="1"/>
    <xf borderId="0" fillId="6" fontId="32" numFmtId="0" xfId="0" applyAlignment="1" applyFill="1" applyFont="1">
      <alignment horizontal="center" readingOrder="0" vertical="bottom"/>
    </xf>
    <xf borderId="0" fillId="6" fontId="25" numFmtId="0" xfId="0" applyAlignment="1" applyFont="1">
      <alignment horizontal="center" vertical="bottom"/>
    </xf>
    <xf borderId="5" fillId="0" fontId="3" numFmtId="0" xfId="0" applyAlignment="1" applyBorder="1" applyFont="1">
      <alignment vertical="bottom"/>
    </xf>
    <xf borderId="6" fillId="0" fontId="3" numFmtId="0" xfId="0" applyAlignment="1" applyBorder="1" applyFont="1">
      <alignment vertical="bottom"/>
    </xf>
    <xf borderId="0" fillId="5" fontId="37" numFmtId="0" xfId="0" applyAlignment="1" applyFont="1">
      <alignment horizontal="center" readingOrder="0"/>
    </xf>
    <xf borderId="0" fillId="0" fontId="38" numFmtId="0" xfId="0" applyAlignment="1" applyFont="1">
      <alignment horizontal="center" vertical="bottom"/>
    </xf>
    <xf borderId="0" fillId="5" fontId="39" numFmtId="0" xfId="0" applyAlignment="1" applyFont="1">
      <alignment horizontal="center"/>
    </xf>
    <xf borderId="0" fillId="7" fontId="26" numFmtId="0" xfId="0" applyFill="1" applyFont="1"/>
    <xf borderId="0" fillId="7" fontId="16" numFmtId="0" xfId="0" applyAlignment="1" applyFont="1">
      <alignment horizontal="center" readingOrder="0"/>
    </xf>
    <xf borderId="0" fillId="0" fontId="40" numFmtId="0" xfId="0" applyAlignment="1" applyFont="1">
      <alignment vertical="bottom"/>
    </xf>
    <xf borderId="0" fillId="0" fontId="41" numFmtId="0" xfId="0" applyAlignment="1" applyFont="1">
      <alignment vertical="bottom"/>
    </xf>
    <xf borderId="0" fillId="7" fontId="35" numFmtId="0" xfId="0" applyAlignment="1" applyFont="1">
      <alignment horizontal="center"/>
    </xf>
    <xf borderId="0" fillId="0" fontId="32" numFmtId="0" xfId="0" applyAlignment="1" applyFont="1">
      <alignment vertical="bottom"/>
    </xf>
    <xf borderId="0" fillId="0" fontId="42" numFmtId="0" xfId="0" applyAlignment="1" applyFont="1">
      <alignment vertical="bottom"/>
    </xf>
    <xf borderId="0" fillId="0" fontId="42" numFmtId="0" xfId="0" applyAlignment="1" applyFont="1">
      <alignment readingOrder="0" vertical="bottom"/>
    </xf>
    <xf borderId="0" fillId="0" fontId="43" numFmtId="0" xfId="0" applyAlignment="1" applyFont="1">
      <alignment readingOrder="0" vertical="bottom"/>
    </xf>
    <xf borderId="0" fillId="0" fontId="44" numFmtId="14" xfId="0" applyAlignment="1" applyFont="1" applyNumberFormat="1">
      <alignment horizontal="right" readingOrder="0" vertical="bottom"/>
    </xf>
    <xf borderId="2" fillId="0" fontId="45" numFmtId="0" xfId="0" applyAlignment="1" applyBorder="1" applyFont="1">
      <alignment horizontal="center" readingOrder="0" vertical="bottom"/>
    </xf>
    <xf borderId="0" fillId="0" fontId="46" numFmtId="0" xfId="0" applyAlignment="1" applyFont="1">
      <alignment horizontal="center" readingOrder="0" vertical="bottom"/>
    </xf>
    <xf borderId="0" fillId="0" fontId="3" numFmtId="0" xfId="0" applyAlignment="1" applyFont="1">
      <alignment readingOrder="0" vertical="bottom"/>
    </xf>
    <xf borderId="0" fillId="0" fontId="47" numFmtId="0" xfId="0" applyAlignment="1" applyFont="1">
      <alignment horizontal="center" readingOrder="0" vertical="bottom"/>
    </xf>
    <xf borderId="0" fillId="0" fontId="48" numFmtId="0" xfId="0" applyAlignment="1" applyFont="1">
      <alignment readingOrder="0" vertical="bottom"/>
    </xf>
    <xf borderId="0" fillId="0" fontId="3" numFmtId="0" xfId="0" applyAlignment="1" applyFont="1">
      <alignment horizontal="center" readingOrder="0" vertical="bottom"/>
    </xf>
    <xf borderId="0" fillId="0" fontId="49" numFmtId="0" xfId="0" applyAlignment="1" applyFont="1">
      <alignment horizontal="center" readingOrder="0" vertical="bottom"/>
    </xf>
    <xf borderId="0" fillId="8" fontId="50" numFmtId="0" xfId="0" applyAlignment="1" applyFill="1" applyFont="1">
      <alignment horizontal="center" readingOrder="0" vertical="bottom"/>
    </xf>
    <xf borderId="0" fillId="0" fontId="49" numFmtId="0" xfId="0" applyAlignment="1" applyFont="1">
      <alignment horizontal="center" vertical="bottom"/>
    </xf>
    <xf borderId="0" fillId="0" fontId="49" numFmtId="0" xfId="0" applyAlignment="1" applyFont="1">
      <alignment vertical="bottom"/>
    </xf>
    <xf borderId="0" fillId="0" fontId="51" numFmtId="0" xfId="0" applyAlignment="1" applyFont="1">
      <alignment horizontal="center" readingOrder="0" vertical="bottom"/>
    </xf>
    <xf borderId="0" fillId="0" fontId="45" numFmtId="0" xfId="0" applyAlignment="1" applyFont="1">
      <alignment horizontal="center" vertical="bottom"/>
    </xf>
    <xf borderId="0" fillId="0" fontId="27" numFmtId="0" xfId="0" applyAlignment="1" applyFont="1">
      <alignment horizontal="center" vertical="bottom"/>
    </xf>
    <xf borderId="0" fillId="0" fontId="46" numFmtId="0" xfId="0" applyAlignment="1" applyFont="1">
      <alignment horizontal="center" vertical="bottom"/>
    </xf>
    <xf borderId="0" fillId="0" fontId="52" numFmtId="0" xfId="0" applyAlignment="1" applyFont="1">
      <alignment horizontal="right" readingOrder="0" vertical="bottom"/>
    </xf>
    <xf borderId="0" fillId="0" fontId="53" numFmtId="0" xfId="0" applyAlignment="1" applyFont="1">
      <alignment horizontal="center" vertical="bottom"/>
    </xf>
    <xf borderId="0" fillId="0" fontId="54" numFmtId="0" xfId="0" applyAlignment="1" applyFont="1">
      <alignment horizontal="center" vertical="bottom"/>
    </xf>
    <xf borderId="0" fillId="0" fontId="55" numFmtId="0" xfId="0" applyAlignment="1" applyFont="1">
      <alignment horizontal="center" vertical="bottom"/>
    </xf>
    <xf borderId="0" fillId="0" fontId="56" numFmtId="0" xfId="0" applyAlignment="1" applyFont="1">
      <alignment horizontal="center" vertical="bottom"/>
    </xf>
    <xf borderId="0" fillId="0" fontId="57" numFmtId="0" xfId="0" applyAlignment="1" applyFont="1">
      <alignment horizontal="center" vertical="bottom"/>
    </xf>
    <xf borderId="0" fillId="0" fontId="58" numFmtId="0" xfId="0" applyAlignment="1" applyFont="1">
      <alignment horizontal="center" vertical="bottom"/>
    </xf>
    <xf borderId="0" fillId="0" fontId="58" numFmtId="0" xfId="0" applyAlignment="1" applyFont="1">
      <alignment horizontal="right" vertical="bottom"/>
    </xf>
    <xf borderId="0" fillId="0" fontId="3" numFmtId="164" xfId="0" applyAlignment="1" applyFont="1" applyNumberFormat="1">
      <alignment vertical="bottom"/>
    </xf>
    <xf borderId="0" fillId="0" fontId="46" numFmtId="0" xfId="0" applyAlignment="1" applyFont="1">
      <alignment vertical="bottom"/>
    </xf>
    <xf borderId="0" fillId="0" fontId="48" numFmtId="0" xfId="0" applyAlignment="1" applyFont="1">
      <alignment vertical="bottom"/>
    </xf>
    <xf borderId="0" fillId="0" fontId="59" numFmtId="0" xfId="0" applyAlignment="1" applyFont="1">
      <alignment horizontal="center" readingOrder="0" vertical="bottom"/>
    </xf>
    <xf borderId="0" fillId="0" fontId="9" numFmtId="0" xfId="0" applyAlignment="1" applyFont="1">
      <alignment readingOrder="0" vertical="bottom"/>
    </xf>
    <xf borderId="0" fillId="0" fontId="60" numFmtId="0" xfId="0" applyAlignment="1" applyFont="1">
      <alignment horizontal="center" vertical="bottom"/>
    </xf>
    <xf borderId="0" fillId="0" fontId="50" numFmtId="0" xfId="0" applyAlignment="1" applyFont="1">
      <alignment horizontal="center" vertical="bottom"/>
    </xf>
    <xf borderId="0" fillId="0" fontId="61" numFmtId="0" xfId="0" applyAlignment="1" applyFont="1">
      <alignment horizontal="center" readingOrder="0" vertical="bottom"/>
    </xf>
    <xf borderId="0" fillId="0" fontId="50" numFmtId="0" xfId="0" applyAlignment="1" applyFont="1">
      <alignment horizontal="center" readingOrder="0" vertical="bottom"/>
    </xf>
    <xf borderId="0" fillId="0" fontId="62" numFmtId="0" xfId="0" applyAlignment="1" applyFont="1">
      <alignment horizontal="center" readingOrder="0" vertical="bottom"/>
    </xf>
    <xf borderId="0" fillId="0" fontId="63" numFmtId="0" xfId="0" applyAlignment="1" applyFont="1">
      <alignment horizontal="center" vertical="bottom"/>
    </xf>
    <xf borderId="0" fillId="0" fontId="64" numFmtId="0" xfId="0" applyAlignment="1" applyFont="1">
      <alignment horizontal="center" readingOrder="0" vertical="bottom"/>
    </xf>
    <xf borderId="0" fillId="0" fontId="55" numFmtId="0" xfId="0" applyAlignment="1" applyFont="1">
      <alignment horizontal="center" readingOrder="0" vertical="bottom"/>
    </xf>
    <xf borderId="0" fillId="0" fontId="60" numFmtId="164" xfId="0" applyAlignment="1" applyFont="1" applyNumberFormat="1">
      <alignment horizontal="center" vertical="bottom"/>
    </xf>
    <xf borderId="0" fillId="0" fontId="60" numFmtId="0" xfId="0" applyAlignment="1" applyFont="1">
      <alignment horizontal="center" readingOrder="0" vertical="bottom"/>
    </xf>
    <xf borderId="0" fillId="0" fontId="65" numFmtId="0" xfId="0" applyAlignment="1" applyFont="1">
      <alignment horizontal="center" vertical="bottom"/>
    </xf>
    <xf borderId="0" fillId="0" fontId="3" numFmtId="0" xfId="0" applyAlignment="1" applyFont="1">
      <alignment vertical="bottom"/>
    </xf>
    <xf borderId="0" fillId="0" fontId="3" numFmtId="165" xfId="0" applyAlignment="1" applyFont="1" applyNumberFormat="1">
      <alignment vertical="bottom"/>
    </xf>
    <xf borderId="0" fillId="0" fontId="59" numFmtId="0" xfId="0" applyAlignment="1" applyFont="1">
      <alignment horizontal="center" vertical="bottom"/>
    </xf>
    <xf borderId="0" fillId="0" fontId="61" numFmtId="0" xfId="0" applyAlignment="1" applyFont="1">
      <alignment horizontal="center" vertical="bottom"/>
    </xf>
    <xf borderId="0" fillId="0" fontId="66" numFmtId="0" xfId="0" applyAlignment="1" applyFont="1">
      <alignment horizontal="center" vertical="bottom"/>
    </xf>
    <xf borderId="0" fillId="0" fontId="67" numFmtId="0" xfId="0" applyAlignment="1" applyFont="1">
      <alignment horizontal="center" vertical="bottom"/>
    </xf>
    <xf borderId="0" fillId="0" fontId="27" numFmtId="0" xfId="0" applyAlignment="1" applyFont="1">
      <alignment horizontal="center" vertical="bottom"/>
    </xf>
    <xf borderId="0" fillId="0" fontId="64" numFmtId="165" xfId="0" applyAlignment="1" applyFont="1" applyNumberFormat="1">
      <alignment horizontal="center" vertical="bottom"/>
    </xf>
    <xf borderId="0" fillId="0" fontId="42" numFmtId="0" xfId="0" applyAlignment="1" applyFont="1">
      <alignment vertical="bottom"/>
    </xf>
    <xf borderId="0" fillId="0" fontId="55" numFmtId="0" xfId="0" applyAlignment="1" applyFont="1">
      <alignment horizontal="center" vertical="bottom"/>
    </xf>
    <xf borderId="0" fillId="0" fontId="49" numFmtId="165" xfId="0" applyAlignment="1" applyFont="1" applyNumberFormat="1">
      <alignment horizontal="center" readingOrder="0" vertical="bottom"/>
    </xf>
    <xf borderId="0" fillId="0" fontId="68" numFmtId="0" xfId="0" applyAlignment="1" applyFont="1">
      <alignment horizontal="center" vertical="bottom"/>
    </xf>
    <xf borderId="0" fillId="0" fontId="69" numFmtId="0" xfId="0" applyAlignment="1" applyFont="1">
      <alignment horizontal="center" vertical="bottom"/>
    </xf>
    <xf borderId="0" fillId="0" fontId="69" numFmtId="0" xfId="0" applyAlignment="1" applyFont="1">
      <alignment horizontal="center" vertical="bottom"/>
    </xf>
    <xf borderId="0" fillId="0" fontId="68" numFmtId="0" xfId="0" applyAlignment="1" applyFont="1">
      <alignment horizontal="center" vertical="bottom"/>
    </xf>
    <xf borderId="0" fillId="0" fontId="70" numFmtId="0" xfId="0" applyAlignment="1" applyFont="1">
      <alignment horizontal="center" vertical="bottom"/>
    </xf>
    <xf borderId="0" fillId="0" fontId="42" numFmtId="0" xfId="0" applyAlignment="1" applyFont="1">
      <alignment horizontal="center" vertical="bottom"/>
    </xf>
    <xf borderId="0" fillId="0" fontId="63" numFmtId="0" xfId="0" applyAlignment="1" applyFont="1">
      <alignment horizontal="center" readingOrder="0" vertical="bottom"/>
    </xf>
    <xf borderId="0" fillId="0" fontId="69" numFmtId="0" xfId="0" applyAlignment="1" applyFont="1">
      <alignment horizontal="center" readingOrder="0" vertical="bottom"/>
    </xf>
    <xf borderId="0" fillId="0" fontId="68" numFmtId="0" xfId="0" applyAlignment="1" applyFont="1">
      <alignment horizontal="center" readingOrder="0" vertical="bottom"/>
    </xf>
    <xf borderId="0" fillId="0" fontId="71" numFmtId="0" xfId="0" applyAlignment="1" applyFont="1">
      <alignment horizontal="center" readingOrder="0" vertical="bottom"/>
    </xf>
    <xf borderId="0" fillId="6" fontId="72" numFmtId="0" xfId="0" applyAlignment="1" applyFont="1">
      <alignment horizontal="center" vertical="bottom"/>
    </xf>
    <xf borderId="0" fillId="0" fontId="73" numFmtId="0" xfId="0" applyAlignment="1" applyFont="1">
      <alignment horizontal="center" readingOrder="0" vertical="bottom"/>
    </xf>
    <xf borderId="0" fillId="0" fontId="71" numFmtId="0" xfId="0" applyAlignment="1" applyFont="1">
      <alignment horizontal="center" vertical="bottom"/>
    </xf>
    <xf borderId="0" fillId="0" fontId="70" numFmtId="0" xfId="0" applyAlignment="1" applyFont="1">
      <alignment horizontal="center" readingOrder="0" vertical="bottom"/>
    </xf>
    <xf borderId="0" fillId="0" fontId="70" numFmtId="0" xfId="0" applyAlignment="1" applyFont="1">
      <alignment horizontal="center" vertical="bottom"/>
    </xf>
    <xf borderId="0" fillId="9" fontId="67" numFmtId="0" xfId="0" applyAlignment="1" applyFill="1" applyFont="1">
      <alignment horizontal="center" vertical="bottom"/>
    </xf>
    <xf borderId="0" fillId="10" fontId="60" numFmtId="0" xfId="0" applyAlignment="1" applyFill="1" applyFont="1">
      <alignment horizontal="center" vertical="bottom"/>
    </xf>
    <xf borderId="0" fillId="10" fontId="74" numFmtId="0" xfId="0" applyAlignment="1" applyFont="1">
      <alignment horizontal="center" vertical="bottom"/>
    </xf>
    <xf borderId="0" fillId="0" fontId="75" numFmtId="0" xfId="0" applyAlignment="1" applyFont="1">
      <alignment horizontal="center" readingOrder="0" vertical="bottom"/>
    </xf>
    <xf borderId="0" fillId="6" fontId="76" numFmtId="0" xfId="0" applyAlignment="1" applyFont="1">
      <alignment horizontal="center" readingOrder="0" vertical="bottom"/>
    </xf>
    <xf borderId="0" fillId="6" fontId="76" numFmtId="0" xfId="0" applyAlignment="1" applyFont="1">
      <alignment horizontal="center" vertical="bottom"/>
    </xf>
    <xf borderId="0" fillId="6" fontId="77" numFmtId="0" xfId="0" applyAlignment="1" applyFont="1">
      <alignment horizontal="center" readingOrder="0" vertical="bottom"/>
    </xf>
    <xf borderId="0" fillId="0" fontId="32" numFmtId="0" xfId="0" applyAlignment="1" applyFont="1">
      <alignment horizontal="right" vertical="bottom"/>
    </xf>
    <xf borderId="0" fillId="0" fontId="35" numFmtId="0" xfId="0" applyAlignment="1" applyFont="1">
      <alignment horizontal="center"/>
    </xf>
    <xf borderId="0" fillId="0" fontId="35" numFmtId="0" xfId="0" applyAlignment="1" applyFont="1">
      <alignment horizontal="center" readingOrder="0"/>
    </xf>
    <xf borderId="0" fillId="0" fontId="26" numFmtId="0" xfId="0" applyAlignment="1" applyFont="1">
      <alignment readingOrder="0"/>
    </xf>
    <xf borderId="0" fillId="0" fontId="78" numFmtId="0" xfId="0" applyAlignment="1" applyFont="1">
      <alignment horizontal="center" vertical="bottom"/>
    </xf>
    <xf borderId="0" fillId="0" fontId="32" numFmtId="0" xfId="0" applyAlignment="1" applyFont="1">
      <alignment horizontal="center" vertical="bottom"/>
    </xf>
    <xf borderId="0" fillId="0" fontId="79" numFmtId="0" xfId="0" applyAlignment="1" applyFont="1">
      <alignment horizontal="center" vertical="bottom"/>
    </xf>
    <xf borderId="0" fillId="0" fontId="43" numFmtId="0" xfId="0" applyAlignment="1" applyFont="1">
      <alignment horizontal="center" vertical="bottom"/>
    </xf>
    <xf borderId="0" fillId="6" fontId="5" numFmtId="0" xfId="0" applyAlignment="1" applyFont="1">
      <alignment horizontal="center" vertical="bottom"/>
    </xf>
    <xf borderId="0" fillId="0" fontId="80" numFmtId="0" xfId="0" applyFont="1"/>
  </cellXfs>
  <cellStyles count="1">
    <cellStyle xfId="0" name="Normal" builtinId="0"/>
  </cellStyles>
  <dxfs count="11">
    <dxf>
      <font>
        <color rgb="FFFFFFFF"/>
      </font>
      <fill>
        <patternFill patternType="solid">
          <fgColor rgb="FFE06666"/>
          <bgColor rgb="FFE06666"/>
        </patternFill>
      </fill>
      <border/>
    </dxf>
    <dxf>
      <font/>
      <fill>
        <patternFill patternType="solid">
          <fgColor theme="7"/>
          <bgColor theme="7"/>
        </patternFill>
      </fill>
      <border/>
    </dxf>
    <dxf>
      <font>
        <b/>
        <color rgb="FFFFFFFF"/>
      </font>
      <fill>
        <patternFill patternType="solid">
          <fgColor rgb="FFFF0000"/>
          <bgColor rgb="FFFF0000"/>
        </patternFill>
      </fill>
      <border/>
    </dxf>
    <dxf>
      <font>
        <color rgb="FFFF0000"/>
      </font>
      <fill>
        <patternFill patternType="solid">
          <fgColor rgb="FFFFD966"/>
          <bgColor rgb="FFFFD966"/>
        </patternFill>
      </fill>
      <border/>
    </dxf>
    <dxf>
      <font>
        <color rgb="FFFFFFFF"/>
      </font>
      <fill>
        <patternFill patternType="solid">
          <fgColor rgb="FF274E13"/>
          <bgColor rgb="FF274E13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>
        <color rgb="FFFF0000"/>
      </font>
      <fill>
        <patternFill patternType="solid">
          <fgColor rgb="FFFFFFFF"/>
          <bgColor rgb="FFFFFFFF"/>
        </patternFill>
      </fill>
      <border/>
    </dxf>
    <dxf>
      <font>
        <color rgb="FF34A853"/>
      </font>
      <fill>
        <patternFill patternType="solid">
          <fgColor rgb="FFFFFFFF"/>
          <bgColor rgb="FFFFFFFF"/>
        </patternFill>
      </fill>
      <border/>
    </dxf>
    <dxf>
      <font>
        <color rgb="FF6AA84F"/>
      </font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34A853"/>
          <bgColor rgb="FF34A853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5.0"/>
    <col customWidth="1" min="4" max="4" width="14.38"/>
    <col customWidth="1" min="7" max="7" width="16.88"/>
    <col customWidth="1" min="8" max="8" width="17.13"/>
    <col customWidth="1" min="9" max="9" width="17.25"/>
    <col customWidth="1" min="10" max="10" width="17.13"/>
    <col customWidth="1" min="11" max="11" width="17.88"/>
    <col customWidth="1" min="12" max="12" width="16.63"/>
    <col customWidth="1" min="13" max="13" width="17.75"/>
    <col customWidth="1" min="15" max="15" width="17.88"/>
    <col customWidth="1" min="16" max="16" width="18.75"/>
    <col customWidth="1" min="27" max="27" width="15.13"/>
    <col customWidth="1" min="35" max="36" width="16.0"/>
  </cols>
  <sheetData>
    <row r="1">
      <c r="A1" s="1" t="s">
        <v>0</v>
      </c>
    </row>
    <row r="8">
      <c r="D8" s="2"/>
      <c r="E8" s="3"/>
      <c r="F8" s="4" t="s">
        <v>1</v>
      </c>
      <c r="G8" s="5">
        <f>(R67)/D29</f>
        <v>0</v>
      </c>
      <c r="H8" s="6">
        <f>(R62)/D24</f>
        <v>0</v>
      </c>
      <c r="I8" s="7">
        <f>(R77)/D34</f>
        <v>0</v>
      </c>
      <c r="J8" s="7">
        <f>(R52)/D14</f>
        <v>0</v>
      </c>
      <c r="K8" s="7">
        <f>(R72)/D34</f>
        <v>0</v>
      </c>
      <c r="L8" s="6"/>
      <c r="M8" s="8">
        <f>(R57)/D19</f>
        <v>0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>
      <c r="D9" s="9" t="s">
        <v>2</v>
      </c>
      <c r="E9" s="10" t="s">
        <v>3</v>
      </c>
      <c r="F9" s="11" t="s">
        <v>4</v>
      </c>
      <c r="G9" s="12" t="s">
        <v>5</v>
      </c>
      <c r="H9" s="13" t="s">
        <v>6</v>
      </c>
      <c r="I9" s="14" t="s">
        <v>7</v>
      </c>
      <c r="J9" s="15" t="s">
        <v>8</v>
      </c>
      <c r="K9" s="16" t="s">
        <v>9</v>
      </c>
      <c r="L9" s="17" t="s">
        <v>10</v>
      </c>
      <c r="M9" s="18" t="s">
        <v>11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>
      <c r="D10" s="19" t="s">
        <v>12</v>
      </c>
      <c r="E10" s="20" t="s">
        <v>13</v>
      </c>
      <c r="F10" s="21">
        <v>45901.0</v>
      </c>
      <c r="G10" s="22">
        <v>2.0</v>
      </c>
      <c r="H10" s="23"/>
      <c r="I10" s="22">
        <v>1.0</v>
      </c>
      <c r="J10" s="24">
        <v>2.0</v>
      </c>
      <c r="K10" s="25"/>
      <c r="L10" s="26">
        <v>1.0</v>
      </c>
      <c r="M10" s="27">
        <v>2.0</v>
      </c>
      <c r="N10" s="3"/>
      <c r="O10" s="28">
        <f t="shared" ref="O10:O39" si="1">SUM(G10:M10)</f>
        <v>8</v>
      </c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>
      <c r="D11" s="29"/>
      <c r="E11" s="20" t="s">
        <v>14</v>
      </c>
      <c r="F11" s="21">
        <v>45902.0</v>
      </c>
      <c r="G11" s="22">
        <v>2.0</v>
      </c>
      <c r="H11" s="23"/>
      <c r="I11" s="22">
        <v>1.5</v>
      </c>
      <c r="J11" s="24">
        <v>2.0</v>
      </c>
      <c r="K11" s="25"/>
      <c r="L11" s="26">
        <v>1.5</v>
      </c>
      <c r="M11" s="27">
        <v>2.0</v>
      </c>
      <c r="N11" s="3"/>
      <c r="O11" s="28">
        <f t="shared" si="1"/>
        <v>9</v>
      </c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>
      <c r="D12" s="29"/>
      <c r="E12" s="20" t="s">
        <v>15</v>
      </c>
      <c r="F12" s="21">
        <v>45903.0</v>
      </c>
      <c r="G12" s="22">
        <v>1.0</v>
      </c>
      <c r="H12" s="23"/>
      <c r="I12" s="22">
        <v>1.5</v>
      </c>
      <c r="J12" s="24">
        <v>2.0</v>
      </c>
      <c r="K12" s="25"/>
      <c r="L12" s="26">
        <v>1.5</v>
      </c>
      <c r="M12" s="27">
        <v>2.0</v>
      </c>
      <c r="N12" s="30"/>
      <c r="O12" s="28">
        <f t="shared" si="1"/>
        <v>8</v>
      </c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>
      <c r="D13" s="29"/>
      <c r="E13" s="20" t="s">
        <v>16</v>
      </c>
      <c r="F13" s="21">
        <v>45904.0</v>
      </c>
      <c r="G13" s="22">
        <v>1.0</v>
      </c>
      <c r="H13" s="23"/>
      <c r="I13" s="22">
        <v>1.5</v>
      </c>
      <c r="J13" s="24">
        <v>2.0</v>
      </c>
      <c r="K13" s="25"/>
      <c r="L13" s="26">
        <v>1.5</v>
      </c>
      <c r="M13" s="27">
        <v>2.0</v>
      </c>
      <c r="N13" s="30"/>
      <c r="O13" s="28">
        <f t="shared" si="1"/>
        <v>8</v>
      </c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>
      <c r="D14" s="31">
        <f>sum(O10:O14)</f>
        <v>41</v>
      </c>
      <c r="E14" s="20" t="s">
        <v>17</v>
      </c>
      <c r="F14" s="21">
        <v>45905.0</v>
      </c>
      <c r="G14" s="22">
        <v>1.0</v>
      </c>
      <c r="H14" s="23"/>
      <c r="I14" s="22">
        <v>1.5</v>
      </c>
      <c r="J14" s="24">
        <v>2.0</v>
      </c>
      <c r="K14" s="25"/>
      <c r="L14" s="26">
        <v>1.5</v>
      </c>
      <c r="M14" s="27">
        <v>2.0</v>
      </c>
      <c r="N14" s="30"/>
      <c r="O14" s="28">
        <f t="shared" si="1"/>
        <v>8</v>
      </c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>
      <c r="D15" s="32" t="s">
        <v>18</v>
      </c>
      <c r="E15" s="20" t="s">
        <v>19</v>
      </c>
      <c r="F15" s="21">
        <v>45906.0</v>
      </c>
      <c r="G15" s="22">
        <v>1.0</v>
      </c>
      <c r="H15" s="23"/>
      <c r="I15" s="22">
        <v>1.5</v>
      </c>
      <c r="J15" s="24">
        <v>2.0</v>
      </c>
      <c r="K15" s="25"/>
      <c r="L15" s="26">
        <v>0.0</v>
      </c>
      <c r="M15" s="27">
        <v>2.0</v>
      </c>
      <c r="N15" s="30"/>
      <c r="O15" s="28">
        <f t="shared" si="1"/>
        <v>6.5</v>
      </c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>
      <c r="D16" s="33"/>
      <c r="E16" s="20" t="s">
        <v>20</v>
      </c>
      <c r="F16" s="21">
        <v>45907.0</v>
      </c>
      <c r="G16" s="22">
        <v>1.0</v>
      </c>
      <c r="H16" s="23"/>
      <c r="I16" s="22">
        <v>1.5</v>
      </c>
      <c r="J16" s="24">
        <v>2.0</v>
      </c>
      <c r="K16" s="25"/>
      <c r="L16" s="26">
        <v>0.5</v>
      </c>
      <c r="M16" s="27">
        <v>1.0</v>
      </c>
      <c r="N16" s="30"/>
      <c r="O16" s="28">
        <f t="shared" si="1"/>
        <v>6</v>
      </c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>
      <c r="D17" s="33"/>
      <c r="E17" s="20" t="s">
        <v>13</v>
      </c>
      <c r="F17" s="21">
        <v>45908.0</v>
      </c>
      <c r="G17" s="22">
        <v>1.0</v>
      </c>
      <c r="H17" s="23"/>
      <c r="I17" s="22">
        <v>1.0</v>
      </c>
      <c r="J17" s="24">
        <v>2.0</v>
      </c>
      <c r="K17" s="25"/>
      <c r="L17" s="26">
        <v>1.0</v>
      </c>
      <c r="M17" s="27">
        <v>2.0</v>
      </c>
      <c r="N17" s="30"/>
      <c r="O17" s="28">
        <f t="shared" si="1"/>
        <v>7</v>
      </c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>
      <c r="D18" s="33"/>
      <c r="E18" s="20" t="s">
        <v>14</v>
      </c>
      <c r="F18" s="21">
        <v>45909.0</v>
      </c>
      <c r="G18" s="22">
        <v>2.0</v>
      </c>
      <c r="H18" s="23"/>
      <c r="I18" s="22">
        <v>2.0</v>
      </c>
      <c r="J18" s="24">
        <v>2.0</v>
      </c>
      <c r="K18" s="25"/>
      <c r="L18" s="26">
        <v>2.0</v>
      </c>
      <c r="M18" s="27">
        <v>2.0</v>
      </c>
      <c r="N18" s="30"/>
      <c r="O18" s="28">
        <f t="shared" si="1"/>
        <v>10</v>
      </c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>
      <c r="D19" s="34">
        <f>sum(O15:AJ19)</f>
        <v>37.5</v>
      </c>
      <c r="E19" s="20" t="s">
        <v>15</v>
      </c>
      <c r="F19" s="21">
        <v>45910.0</v>
      </c>
      <c r="G19" s="22">
        <v>1.0</v>
      </c>
      <c r="H19" s="23"/>
      <c r="I19" s="22">
        <v>2.0</v>
      </c>
      <c r="J19" s="24">
        <v>2.0</v>
      </c>
      <c r="K19" s="25"/>
      <c r="L19" s="26">
        <v>1.0</v>
      </c>
      <c r="M19" s="27">
        <v>2.0</v>
      </c>
      <c r="N19" s="30"/>
      <c r="O19" s="28">
        <f t="shared" si="1"/>
        <v>8</v>
      </c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>
      <c r="D20" s="35"/>
      <c r="E20" s="20" t="s">
        <v>16</v>
      </c>
      <c r="F20" s="21">
        <v>45911.0</v>
      </c>
      <c r="G20" s="22" t="s">
        <v>21</v>
      </c>
      <c r="N20" s="30"/>
      <c r="O20" s="28">
        <f t="shared" si="1"/>
        <v>0</v>
      </c>
      <c r="P20" s="36"/>
      <c r="Q20" s="36"/>
      <c r="R20" s="36"/>
      <c r="S20" s="3"/>
      <c r="T20" s="3"/>
      <c r="U20" s="3"/>
      <c r="V20" s="3"/>
      <c r="W20" s="3"/>
      <c r="X20" s="3"/>
      <c r="Y20" s="3"/>
      <c r="Z20" s="3"/>
      <c r="AA20" s="3"/>
      <c r="AB20" s="37"/>
      <c r="AC20" s="3"/>
      <c r="AD20" s="3"/>
      <c r="AE20" s="3"/>
      <c r="AF20" s="3"/>
      <c r="AG20" s="3"/>
      <c r="AH20" s="3"/>
      <c r="AI20" s="3"/>
      <c r="AJ20" s="3"/>
    </row>
    <row r="21">
      <c r="D21" s="35"/>
      <c r="E21" s="20" t="s">
        <v>17</v>
      </c>
      <c r="F21" s="21">
        <v>45912.0</v>
      </c>
      <c r="G21" s="22">
        <v>1.0</v>
      </c>
      <c r="H21" s="23"/>
      <c r="I21" s="22">
        <v>1.5</v>
      </c>
      <c r="J21" s="24">
        <v>2.0</v>
      </c>
      <c r="K21" s="25"/>
      <c r="L21" s="26">
        <v>1.5</v>
      </c>
      <c r="M21" s="27">
        <v>2.0</v>
      </c>
      <c r="N21" s="38"/>
      <c r="O21" s="28">
        <f t="shared" si="1"/>
        <v>8</v>
      </c>
      <c r="P21" s="36"/>
      <c r="Q21" s="36"/>
      <c r="R21" s="36"/>
      <c r="S21" s="3"/>
      <c r="T21" s="3"/>
      <c r="U21" s="3"/>
      <c r="V21" s="3"/>
      <c r="W21" s="3"/>
      <c r="X21" s="3"/>
      <c r="Y21" s="3"/>
      <c r="Z21" s="3"/>
      <c r="AA21" s="3"/>
      <c r="AB21" s="37"/>
      <c r="AC21" s="3"/>
      <c r="AD21" s="3"/>
      <c r="AE21" s="3"/>
      <c r="AF21" s="3"/>
      <c r="AG21" s="3"/>
      <c r="AH21" s="3"/>
      <c r="AI21" s="3"/>
      <c r="AJ21" s="3"/>
    </row>
    <row r="22">
      <c r="D22" s="35"/>
      <c r="E22" s="20" t="s">
        <v>19</v>
      </c>
      <c r="F22" s="21">
        <v>45913.0</v>
      </c>
      <c r="G22" s="22">
        <v>1.0</v>
      </c>
      <c r="H22" s="23"/>
      <c r="I22" s="22">
        <v>1.5</v>
      </c>
      <c r="J22" s="24">
        <v>2.0</v>
      </c>
      <c r="K22" s="25"/>
      <c r="L22" s="26">
        <v>0.5</v>
      </c>
      <c r="M22" s="27">
        <v>2.0</v>
      </c>
      <c r="N22" s="38"/>
      <c r="O22" s="28">
        <f t="shared" si="1"/>
        <v>7</v>
      </c>
      <c r="P22" s="36"/>
      <c r="Q22" s="36"/>
      <c r="R22" s="36"/>
      <c r="S22" s="3"/>
      <c r="T22" s="3"/>
      <c r="U22" s="3"/>
      <c r="V22" s="3"/>
      <c r="W22" s="3"/>
      <c r="X22" s="3"/>
      <c r="Y22" s="3"/>
      <c r="Z22" s="3"/>
      <c r="AA22" s="3"/>
      <c r="AB22" s="37"/>
      <c r="AC22" s="3"/>
      <c r="AD22" s="3"/>
      <c r="AE22" s="3"/>
      <c r="AF22" s="3"/>
      <c r="AG22" s="3"/>
      <c r="AH22" s="3"/>
      <c r="AI22" s="3"/>
      <c r="AJ22" s="3"/>
    </row>
    <row r="23">
      <c r="D23" s="39" t="s">
        <v>22</v>
      </c>
      <c r="E23" s="20" t="s">
        <v>20</v>
      </c>
      <c r="F23" s="21">
        <v>45914.0</v>
      </c>
      <c r="G23" s="22">
        <v>1.0</v>
      </c>
      <c r="H23" s="23"/>
      <c r="I23" s="22">
        <v>1.5</v>
      </c>
      <c r="J23" s="24">
        <v>2.0</v>
      </c>
      <c r="K23" s="25"/>
      <c r="L23" s="26">
        <v>1.5</v>
      </c>
      <c r="M23" s="27">
        <v>1.0</v>
      </c>
      <c r="N23" s="38"/>
      <c r="O23" s="28">
        <f t="shared" si="1"/>
        <v>7</v>
      </c>
      <c r="P23" s="36"/>
      <c r="Q23" s="36"/>
      <c r="R23" s="36"/>
      <c r="S23" s="3"/>
      <c r="T23" s="3"/>
      <c r="U23" s="3"/>
      <c r="V23" s="3"/>
      <c r="W23" s="3"/>
      <c r="X23" s="3"/>
      <c r="Y23" s="3"/>
      <c r="Z23" s="3"/>
      <c r="AA23" s="3"/>
      <c r="AB23" s="37"/>
      <c r="AC23" s="3"/>
      <c r="AD23" s="3"/>
      <c r="AE23" s="3"/>
      <c r="AF23" s="3"/>
      <c r="AG23" s="3"/>
      <c r="AH23" s="3"/>
      <c r="AI23" s="3"/>
      <c r="AJ23" s="3"/>
    </row>
    <row r="24">
      <c r="D24" s="40">
        <f>sum(O20:AJ24)</f>
        <v>25</v>
      </c>
      <c r="E24" s="20" t="s">
        <v>13</v>
      </c>
      <c r="F24" s="21">
        <v>45915.0</v>
      </c>
      <c r="G24" s="22">
        <v>0.0</v>
      </c>
      <c r="H24" s="23"/>
      <c r="I24" s="22">
        <v>1.0</v>
      </c>
      <c r="J24" s="24">
        <v>0.0</v>
      </c>
      <c r="K24" s="25"/>
      <c r="L24" s="26">
        <v>1.0</v>
      </c>
      <c r="M24" s="27">
        <v>1.0</v>
      </c>
      <c r="N24" s="38"/>
      <c r="O24" s="28">
        <f t="shared" si="1"/>
        <v>3</v>
      </c>
      <c r="P24" s="36"/>
      <c r="Q24" s="36"/>
      <c r="R24" s="36"/>
      <c r="S24" s="3"/>
      <c r="T24" s="3"/>
      <c r="U24" s="3"/>
      <c r="V24" s="3"/>
      <c r="W24" s="3"/>
      <c r="X24" s="3"/>
      <c r="Y24" s="3"/>
      <c r="Z24" s="3"/>
      <c r="AA24" s="3"/>
      <c r="AB24" s="37"/>
      <c r="AC24" s="3"/>
      <c r="AD24" s="3"/>
      <c r="AE24" s="3"/>
      <c r="AF24" s="3"/>
      <c r="AG24" s="3"/>
      <c r="AH24" s="3"/>
      <c r="AI24" s="3"/>
      <c r="AJ24" s="3"/>
    </row>
    <row r="25">
      <c r="D25" s="41"/>
      <c r="E25" s="20" t="s">
        <v>14</v>
      </c>
      <c r="F25" s="21">
        <v>45916.0</v>
      </c>
      <c r="G25" s="22">
        <v>1.0</v>
      </c>
      <c r="H25" s="23"/>
      <c r="I25" s="22">
        <v>1.5</v>
      </c>
      <c r="J25" s="24">
        <v>0.0</v>
      </c>
      <c r="K25" s="25"/>
      <c r="L25" s="26">
        <v>1.5</v>
      </c>
      <c r="M25" s="27">
        <v>2.5</v>
      </c>
      <c r="N25" s="38"/>
      <c r="O25" s="28">
        <f t="shared" si="1"/>
        <v>6.5</v>
      </c>
      <c r="P25" s="36"/>
      <c r="Q25" s="36"/>
      <c r="R25" s="36"/>
      <c r="S25" s="3"/>
      <c r="T25" s="3"/>
      <c r="U25" s="3"/>
      <c r="V25" s="3"/>
      <c r="W25" s="3"/>
      <c r="X25" s="3"/>
      <c r="Y25" s="3"/>
      <c r="Z25" s="3"/>
      <c r="AA25" s="3"/>
      <c r="AB25" s="37"/>
      <c r="AC25" s="3"/>
      <c r="AD25" s="3"/>
      <c r="AE25" s="3"/>
      <c r="AF25" s="3"/>
      <c r="AG25" s="3"/>
      <c r="AH25" s="3"/>
      <c r="AI25" s="3"/>
      <c r="AJ25" s="3"/>
    </row>
    <row r="26">
      <c r="D26" s="29"/>
      <c r="E26" s="20" t="s">
        <v>15</v>
      </c>
      <c r="F26" s="21">
        <v>45917.0</v>
      </c>
      <c r="G26" s="22">
        <v>1.0</v>
      </c>
      <c r="H26" s="23"/>
      <c r="I26" s="22">
        <v>2.0</v>
      </c>
      <c r="J26" s="24">
        <v>0.0</v>
      </c>
      <c r="K26" s="25"/>
      <c r="L26" s="26">
        <v>1.0</v>
      </c>
      <c r="M26" s="27">
        <v>2.0</v>
      </c>
      <c r="N26" s="38"/>
      <c r="O26" s="28">
        <f t="shared" si="1"/>
        <v>6</v>
      </c>
      <c r="P26" s="36"/>
      <c r="Q26" s="36"/>
      <c r="R26" s="36"/>
      <c r="S26" s="3"/>
      <c r="T26" s="3"/>
      <c r="U26" s="3"/>
      <c r="V26" s="3"/>
      <c r="W26" s="3"/>
      <c r="X26" s="3"/>
      <c r="Y26" s="3"/>
      <c r="Z26" s="3"/>
      <c r="AA26" s="3"/>
      <c r="AB26" s="37"/>
      <c r="AC26" s="3"/>
      <c r="AD26" s="3"/>
      <c r="AE26" s="3"/>
      <c r="AF26" s="3"/>
      <c r="AG26" s="3"/>
      <c r="AH26" s="3"/>
      <c r="AI26" s="3"/>
      <c r="AJ26" s="3"/>
    </row>
    <row r="27">
      <c r="D27" s="29"/>
      <c r="E27" s="20" t="s">
        <v>16</v>
      </c>
      <c r="F27" s="21">
        <v>45918.0</v>
      </c>
      <c r="G27" s="22">
        <v>1.0</v>
      </c>
      <c r="H27" s="23"/>
      <c r="I27" s="22">
        <v>2.0</v>
      </c>
      <c r="J27" s="24">
        <v>2.0</v>
      </c>
      <c r="K27" s="25"/>
      <c r="L27" s="26">
        <v>2.0</v>
      </c>
      <c r="M27" s="27">
        <v>2.0</v>
      </c>
      <c r="N27" s="38"/>
      <c r="O27" s="28">
        <f t="shared" si="1"/>
        <v>9</v>
      </c>
      <c r="P27" s="36"/>
      <c r="Q27" s="36"/>
      <c r="R27" s="36"/>
      <c r="S27" s="3"/>
      <c r="T27" s="3"/>
      <c r="U27" s="3"/>
      <c r="V27" s="3"/>
      <c r="W27" s="3"/>
      <c r="X27" s="3"/>
      <c r="Y27" s="3"/>
      <c r="Z27" s="3"/>
      <c r="AA27" s="3"/>
      <c r="AB27" s="37"/>
      <c r="AC27" s="3"/>
      <c r="AD27" s="3"/>
      <c r="AE27" s="3"/>
      <c r="AF27" s="3"/>
      <c r="AG27" s="3"/>
      <c r="AH27" s="3"/>
      <c r="AI27" s="3"/>
      <c r="AJ27" s="3"/>
    </row>
    <row r="28">
      <c r="D28" s="19" t="s">
        <v>11</v>
      </c>
      <c r="E28" s="20" t="s">
        <v>17</v>
      </c>
      <c r="F28" s="21">
        <v>45919.0</v>
      </c>
      <c r="G28" s="22">
        <v>1.0</v>
      </c>
      <c r="H28" s="23"/>
      <c r="I28" s="22">
        <v>2.0</v>
      </c>
      <c r="J28" s="24">
        <v>2.0</v>
      </c>
      <c r="K28" s="25"/>
      <c r="L28" s="26">
        <v>0.0</v>
      </c>
      <c r="M28" s="27">
        <v>2.0</v>
      </c>
      <c r="N28" s="38"/>
      <c r="O28" s="28">
        <f t="shared" si="1"/>
        <v>7</v>
      </c>
      <c r="P28" s="36"/>
      <c r="Q28" s="36"/>
      <c r="R28" s="36"/>
      <c r="S28" s="36"/>
      <c r="T28" s="3"/>
      <c r="U28" s="3"/>
      <c r="V28" s="3"/>
      <c r="W28" s="3"/>
      <c r="X28" s="3"/>
      <c r="Y28" s="3"/>
      <c r="Z28" s="3"/>
      <c r="AA28" s="3"/>
      <c r="AB28" s="37"/>
      <c r="AC28" s="3"/>
      <c r="AD28" s="3"/>
      <c r="AE28" s="3"/>
      <c r="AF28" s="3"/>
      <c r="AG28" s="3"/>
      <c r="AH28" s="3"/>
      <c r="AI28" s="3"/>
      <c r="AJ28" s="3"/>
    </row>
    <row r="29">
      <c r="D29" s="42">
        <f>sum(O25:AJ29)</f>
        <v>35.5</v>
      </c>
      <c r="E29" s="20" t="s">
        <v>19</v>
      </c>
      <c r="F29" s="21">
        <v>45920.0</v>
      </c>
      <c r="G29" s="22">
        <v>1.0</v>
      </c>
      <c r="H29" s="23"/>
      <c r="I29" s="22">
        <v>2.0</v>
      </c>
      <c r="J29" s="24">
        <v>2.0</v>
      </c>
      <c r="K29" s="25"/>
      <c r="L29" s="26">
        <v>0.0</v>
      </c>
      <c r="M29" s="27">
        <v>2.0</v>
      </c>
      <c r="N29" s="38"/>
      <c r="O29" s="28">
        <f t="shared" si="1"/>
        <v>7</v>
      </c>
      <c r="P29" s="36"/>
      <c r="Q29" s="36"/>
      <c r="R29" s="36"/>
      <c r="S29" s="3"/>
      <c r="T29" s="3"/>
      <c r="U29" s="3"/>
      <c r="V29" s="3"/>
      <c r="W29" s="3"/>
      <c r="X29" s="3"/>
      <c r="Y29" s="3"/>
      <c r="Z29" s="3"/>
      <c r="AA29" s="3"/>
      <c r="AB29" s="37"/>
      <c r="AC29" s="3"/>
      <c r="AD29" s="3"/>
      <c r="AE29" s="3"/>
      <c r="AF29" s="3"/>
      <c r="AG29" s="3"/>
      <c r="AH29" s="3"/>
      <c r="AI29" s="3"/>
      <c r="AJ29" s="3"/>
    </row>
    <row r="30">
      <c r="D30" s="43"/>
      <c r="E30" s="20" t="s">
        <v>20</v>
      </c>
      <c r="F30" s="21">
        <v>45921.0</v>
      </c>
      <c r="G30" s="22">
        <v>1.0</v>
      </c>
      <c r="H30" s="23"/>
      <c r="I30" s="22">
        <v>3.0</v>
      </c>
      <c r="J30" s="23">
        <v>2.0</v>
      </c>
      <c r="K30" s="25"/>
      <c r="L30" s="26">
        <v>2.0</v>
      </c>
      <c r="M30" s="27">
        <v>2.0</v>
      </c>
      <c r="N30" s="44"/>
      <c r="O30" s="45">
        <f t="shared" si="1"/>
        <v>10</v>
      </c>
      <c r="P30" s="36"/>
      <c r="Q30" s="36"/>
      <c r="R30" s="36"/>
      <c r="S30" s="3"/>
      <c r="T30" s="3"/>
      <c r="U30" s="46"/>
      <c r="V30" s="46"/>
      <c r="W30" s="46"/>
      <c r="X30" s="46"/>
      <c r="Y30" s="46"/>
      <c r="Z30" s="46"/>
      <c r="AA30" s="46"/>
      <c r="AB30" s="47"/>
      <c r="AC30" s="3"/>
      <c r="AD30" s="3"/>
      <c r="AE30" s="3"/>
      <c r="AF30" s="3"/>
      <c r="AG30" s="3"/>
      <c r="AH30" s="3"/>
      <c r="AI30" s="3"/>
      <c r="AJ30" s="3"/>
    </row>
    <row r="31">
      <c r="D31" s="43"/>
      <c r="E31" s="20" t="s">
        <v>13</v>
      </c>
      <c r="F31" s="21">
        <v>45922.0</v>
      </c>
      <c r="G31" s="22">
        <v>2.0</v>
      </c>
      <c r="H31" s="23"/>
      <c r="I31" s="22">
        <v>2.0</v>
      </c>
      <c r="J31" s="23">
        <v>2.0</v>
      </c>
      <c r="K31" s="25"/>
      <c r="L31" s="26">
        <v>1.0</v>
      </c>
      <c r="M31" s="27">
        <v>2.0</v>
      </c>
      <c r="N31" s="30"/>
      <c r="O31" s="28">
        <f t="shared" si="1"/>
        <v>9</v>
      </c>
      <c r="P31" s="36"/>
      <c r="Q31" s="36"/>
      <c r="R31" s="36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>
      <c r="D32" s="43"/>
      <c r="E32" s="20" t="s">
        <v>14</v>
      </c>
      <c r="F32" s="21">
        <v>45923.0</v>
      </c>
      <c r="G32" s="22">
        <v>1.0</v>
      </c>
      <c r="H32" s="23"/>
      <c r="I32" s="22">
        <v>1.0</v>
      </c>
      <c r="J32" s="23">
        <v>1.0</v>
      </c>
      <c r="K32" s="25"/>
      <c r="L32" s="26">
        <v>0.0</v>
      </c>
      <c r="M32" s="27">
        <v>2.0</v>
      </c>
      <c r="N32" s="30"/>
      <c r="O32" s="28">
        <f t="shared" si="1"/>
        <v>5</v>
      </c>
      <c r="P32" s="36"/>
      <c r="Q32" s="36"/>
      <c r="R32" s="36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>
      <c r="D33" s="48" t="s">
        <v>23</v>
      </c>
      <c r="E33" s="20" t="s">
        <v>15</v>
      </c>
      <c r="F33" s="21">
        <v>45924.0</v>
      </c>
      <c r="G33" s="22">
        <v>1.0</v>
      </c>
      <c r="H33" s="23"/>
      <c r="I33" s="22">
        <v>2.0</v>
      </c>
      <c r="J33" s="23">
        <v>1.0</v>
      </c>
      <c r="K33" s="25"/>
      <c r="L33" s="26">
        <v>2.0</v>
      </c>
      <c r="M33" s="27">
        <v>2.0</v>
      </c>
      <c r="N33" s="30"/>
      <c r="O33" s="28">
        <f t="shared" si="1"/>
        <v>8</v>
      </c>
      <c r="P33" s="36"/>
      <c r="Q33" s="36"/>
      <c r="R33" s="36"/>
      <c r="S33" s="3"/>
      <c r="T33" s="3"/>
      <c r="U33" s="3"/>
      <c r="V33" s="3"/>
      <c r="W33" s="49" t="s">
        <v>24</v>
      </c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>
      <c r="D34" s="50">
        <f>sum(O30:AJ34)</f>
        <v>41</v>
      </c>
      <c r="E34" s="20" t="s">
        <v>16</v>
      </c>
      <c r="F34" s="21">
        <v>45925.0</v>
      </c>
      <c r="G34" s="22">
        <v>1.0</v>
      </c>
      <c r="H34" s="23">
        <v>1.0</v>
      </c>
      <c r="I34" s="22">
        <v>2.0</v>
      </c>
      <c r="J34" s="23">
        <v>3.0</v>
      </c>
      <c r="K34" s="25"/>
      <c r="L34" s="26">
        <v>0.0</v>
      </c>
      <c r="M34" s="27">
        <v>2.0</v>
      </c>
      <c r="N34" s="30"/>
      <c r="O34" s="28">
        <f t="shared" si="1"/>
        <v>9</v>
      </c>
      <c r="P34" s="36"/>
      <c r="Q34" s="36"/>
      <c r="R34" s="36"/>
      <c r="S34" s="3"/>
      <c r="T34" s="3"/>
      <c r="U34" s="3"/>
      <c r="V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>
      <c r="D35" s="51"/>
      <c r="E35" s="20" t="s">
        <v>17</v>
      </c>
      <c r="F35" s="21">
        <v>45926.0</v>
      </c>
      <c r="G35" s="22">
        <v>1.0</v>
      </c>
      <c r="H35" s="23">
        <v>0.0</v>
      </c>
      <c r="I35" s="22">
        <v>2.0</v>
      </c>
      <c r="J35" s="23">
        <v>2.0</v>
      </c>
      <c r="K35" s="25"/>
      <c r="L35" s="26">
        <v>1.0</v>
      </c>
      <c r="M35" s="27">
        <v>2.0</v>
      </c>
      <c r="N35" s="30"/>
      <c r="O35" s="28">
        <f t="shared" si="1"/>
        <v>8</v>
      </c>
      <c r="P35" s="36"/>
      <c r="Q35" s="36"/>
      <c r="R35" s="36"/>
      <c r="S35" s="3"/>
      <c r="T35" s="3"/>
      <c r="U35" s="3"/>
      <c r="V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>
      <c r="D36" s="51"/>
      <c r="E36" s="20" t="s">
        <v>19</v>
      </c>
      <c r="F36" s="21">
        <v>45927.0</v>
      </c>
      <c r="G36" s="22">
        <v>1.0</v>
      </c>
      <c r="H36" s="23">
        <v>1.0</v>
      </c>
      <c r="I36" s="22">
        <v>1.5</v>
      </c>
      <c r="J36" s="23">
        <v>2.0</v>
      </c>
      <c r="K36" s="25">
        <v>1.0</v>
      </c>
      <c r="L36" s="26">
        <v>0.5</v>
      </c>
      <c r="M36" s="27">
        <v>2.0</v>
      </c>
      <c r="N36" s="30"/>
      <c r="O36" s="28">
        <f t="shared" si="1"/>
        <v>9</v>
      </c>
      <c r="P36" s="36"/>
      <c r="Q36" s="36"/>
      <c r="R36" s="36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>
      <c r="D37" s="51"/>
      <c r="E37" s="20" t="s">
        <v>20</v>
      </c>
      <c r="F37" s="21">
        <v>45928.0</v>
      </c>
      <c r="G37" s="22">
        <v>1.0</v>
      </c>
      <c r="H37" s="23">
        <v>1.0</v>
      </c>
      <c r="I37" s="22">
        <v>2.0</v>
      </c>
      <c r="J37" s="23">
        <v>2.0</v>
      </c>
      <c r="K37" s="25">
        <v>2.0</v>
      </c>
      <c r="L37" s="26">
        <v>1.0</v>
      </c>
      <c r="M37" s="27">
        <v>1.0</v>
      </c>
      <c r="N37" s="30"/>
      <c r="O37" s="28">
        <f t="shared" si="1"/>
        <v>10</v>
      </c>
      <c r="P37" s="36"/>
      <c r="Q37" s="36"/>
      <c r="R37" s="36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>
      <c r="D38" s="52" t="s">
        <v>25</v>
      </c>
      <c r="E38" s="20" t="s">
        <v>13</v>
      </c>
      <c r="F38" s="21">
        <v>45929.0</v>
      </c>
      <c r="G38" s="22">
        <v>2.0</v>
      </c>
      <c r="H38" s="23">
        <v>1.0</v>
      </c>
      <c r="I38" s="22">
        <v>1.0</v>
      </c>
      <c r="J38" s="23">
        <v>1.0</v>
      </c>
      <c r="K38" s="25">
        <v>1.0</v>
      </c>
      <c r="L38" s="26">
        <v>1.0</v>
      </c>
      <c r="M38" s="27">
        <v>1.0</v>
      </c>
      <c r="N38" s="30"/>
      <c r="O38" s="28">
        <f t="shared" si="1"/>
        <v>8</v>
      </c>
      <c r="P38" s="36"/>
      <c r="Q38" s="36"/>
      <c r="R38" s="36"/>
      <c r="S38" s="3"/>
      <c r="T38" s="3"/>
      <c r="U38" s="3"/>
      <c r="V38" s="3"/>
      <c r="W38" s="3"/>
      <c r="X38" s="3"/>
      <c r="Y38" s="3"/>
      <c r="Z38" s="3"/>
      <c r="AA38" s="3"/>
      <c r="AB38" s="53" t="s">
        <v>26</v>
      </c>
      <c r="AC38" s="54" t="s">
        <v>27</v>
      </c>
      <c r="AD38" s="3"/>
      <c r="AE38" s="3"/>
      <c r="AF38" s="3"/>
      <c r="AG38" s="3"/>
      <c r="AH38" s="3"/>
      <c r="AI38" s="3"/>
      <c r="AJ38" s="3"/>
    </row>
    <row r="39">
      <c r="D39" s="55">
        <f>sum(O35:AJ39)</f>
        <v>48</v>
      </c>
      <c r="E39" s="20" t="s">
        <v>14</v>
      </c>
      <c r="F39" s="21">
        <v>45930.0</v>
      </c>
      <c r="G39" s="22">
        <v>2.0</v>
      </c>
      <c r="H39" s="23">
        <v>2.0</v>
      </c>
      <c r="I39" s="22">
        <v>2.0</v>
      </c>
      <c r="J39" s="23">
        <v>2.0</v>
      </c>
      <c r="K39" s="25">
        <v>2.0</v>
      </c>
      <c r="L39" s="26">
        <v>1.0</v>
      </c>
      <c r="M39" s="27">
        <v>2.0</v>
      </c>
      <c r="N39" s="30"/>
      <c r="O39" s="28">
        <f t="shared" si="1"/>
        <v>13</v>
      </c>
      <c r="P39" s="36"/>
      <c r="Q39" s="36"/>
      <c r="R39" s="36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>
      <c r="E40" s="20"/>
      <c r="F40" s="21"/>
      <c r="G40" s="22"/>
      <c r="H40" s="23"/>
      <c r="I40" s="22"/>
      <c r="J40" s="23"/>
      <c r="K40" s="25"/>
      <c r="L40" s="23"/>
      <c r="M40" s="27"/>
      <c r="N40" s="56"/>
      <c r="O40" s="36"/>
      <c r="P40" s="36"/>
      <c r="Q40" s="36"/>
      <c r="R40" s="36"/>
      <c r="S40" s="3"/>
      <c r="T40" s="57"/>
      <c r="U40" s="58" t="s">
        <v>28</v>
      </c>
      <c r="V40" s="57" t="s">
        <v>29</v>
      </c>
      <c r="W40" s="57" t="s">
        <v>30</v>
      </c>
      <c r="X40" s="57" t="s">
        <v>31</v>
      </c>
      <c r="Y40" s="57" t="s">
        <v>32</v>
      </c>
      <c r="Z40" s="58" t="s">
        <v>33</v>
      </c>
      <c r="AA40" s="59" t="s">
        <v>34</v>
      </c>
      <c r="AB40" s="57"/>
      <c r="AC40" s="3"/>
      <c r="AD40" s="3"/>
      <c r="AE40" s="3"/>
      <c r="AF40" s="3"/>
      <c r="AG40" s="3"/>
      <c r="AH40" s="3"/>
      <c r="AI40" s="3"/>
      <c r="AJ40" s="3"/>
    </row>
    <row r="41">
      <c r="E41" s="24"/>
      <c r="F41" s="60"/>
      <c r="G41" s="61"/>
      <c r="H41" s="30"/>
      <c r="I41" s="62"/>
      <c r="J41" s="63"/>
      <c r="K41" s="64"/>
      <c r="L41" s="30"/>
      <c r="M41" s="65"/>
      <c r="N41" s="3"/>
      <c r="O41" s="36"/>
      <c r="P41" s="36"/>
      <c r="Q41" s="36"/>
      <c r="R41" s="36"/>
      <c r="S41" s="3"/>
      <c r="T41" s="66"/>
      <c r="U41" s="67">
        <v>700.0</v>
      </c>
      <c r="V41" s="67">
        <f>1500+1400</f>
        <v>2900</v>
      </c>
      <c r="W41" s="67">
        <f>1000+1010+1010</f>
        <v>3020</v>
      </c>
      <c r="X41" s="67">
        <v>10000.0</v>
      </c>
      <c r="Y41" s="67">
        <f>135+10</f>
        <v>145</v>
      </c>
      <c r="Z41" s="67">
        <v>450.0</v>
      </c>
      <c r="AA41" s="68"/>
      <c r="AB41" s="69">
        <f>SUM(T41:AA41)</f>
        <v>17215</v>
      </c>
      <c r="AC41" s="69">
        <f>N52-AB41</f>
        <v>1080</v>
      </c>
      <c r="AD41" s="70"/>
      <c r="AE41" s="70"/>
      <c r="AF41" s="3"/>
      <c r="AG41" s="3"/>
      <c r="AH41" s="3"/>
      <c r="AI41" s="3"/>
      <c r="AJ41" s="3"/>
    </row>
    <row r="42">
      <c r="E42" s="3"/>
      <c r="F42" s="71" t="s">
        <v>0</v>
      </c>
      <c r="G42" s="72"/>
      <c r="H42" s="73"/>
      <c r="I42" s="74"/>
      <c r="J42" s="36"/>
      <c r="K42" s="64"/>
      <c r="L42" s="73"/>
      <c r="M42" s="75"/>
      <c r="N42" s="56" t="s">
        <v>35</v>
      </c>
      <c r="O42" s="3"/>
      <c r="P42" s="70" t="s">
        <v>36</v>
      </c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>
      <c r="E43" s="3"/>
      <c r="F43" s="76" t="s">
        <v>37</v>
      </c>
      <c r="G43" s="77">
        <f>SUM(G10:G40)</f>
        <v>34</v>
      </c>
      <c r="H43" s="78">
        <f t="shared" ref="H43:J43" si="2">SUM(H10:H41)</f>
        <v>6</v>
      </c>
      <c r="I43" s="77">
        <f t="shared" si="2"/>
        <v>48.5</v>
      </c>
      <c r="J43" s="76">
        <f t="shared" si="2"/>
        <v>50</v>
      </c>
      <c r="K43" s="79">
        <f>SUM(K10:K42)</f>
        <v>6</v>
      </c>
      <c r="L43" s="78">
        <f>SUM(L10:L41)</f>
        <v>30</v>
      </c>
      <c r="M43" s="80">
        <f>SUM(M10:M42)</f>
        <v>53.5</v>
      </c>
      <c r="N43" s="81">
        <f>SUM(G43:M43)</f>
        <v>228</v>
      </c>
      <c r="O43" s="82">
        <f>SUM(O10:O39)</f>
        <v>228</v>
      </c>
      <c r="P43" s="82">
        <f>N47/N43
</f>
        <v>32.68859649</v>
      </c>
      <c r="Q43" s="36"/>
      <c r="R43" s="36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>
      <c r="E44" s="3"/>
      <c r="F44" s="83"/>
      <c r="G44" s="84"/>
      <c r="H44" s="3"/>
      <c r="I44" s="3"/>
      <c r="J44" s="3"/>
      <c r="K44" s="63"/>
      <c r="L44" s="73"/>
      <c r="M44" s="85"/>
      <c r="N44" s="3"/>
      <c r="O44" s="3"/>
      <c r="P44" s="3"/>
      <c r="Q44" s="3"/>
      <c r="R44" s="3"/>
      <c r="S44" s="3"/>
      <c r="T44" s="3"/>
      <c r="U44" s="3"/>
      <c r="V44" s="3"/>
      <c r="W44" s="3"/>
      <c r="X44" s="6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>
      <c r="E45" s="3"/>
      <c r="F45" s="63" t="s">
        <v>0</v>
      </c>
      <c r="G45" s="84"/>
      <c r="H45" s="3"/>
      <c r="I45" s="3"/>
      <c r="J45" s="3"/>
      <c r="K45" s="3"/>
      <c r="L45" s="73"/>
      <c r="M45" s="85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86"/>
      <c r="AB45" s="3"/>
      <c r="AC45" s="3"/>
      <c r="AD45" s="3"/>
      <c r="AE45" s="3"/>
      <c r="AF45" s="3"/>
      <c r="AG45" s="3"/>
      <c r="AH45" s="3"/>
      <c r="AI45" s="3"/>
      <c r="AJ45" s="3"/>
    </row>
    <row r="46">
      <c r="E46" s="3"/>
      <c r="F46" s="87" t="s">
        <v>38</v>
      </c>
      <c r="G46" s="84"/>
      <c r="H46" s="63"/>
      <c r="I46" s="3"/>
      <c r="J46" s="3"/>
      <c r="K46" s="3"/>
      <c r="L46" s="30"/>
      <c r="M46" s="85"/>
      <c r="N46" s="3"/>
      <c r="O46" s="3"/>
      <c r="P46" s="3"/>
      <c r="Q46" s="3"/>
      <c r="R46" s="3"/>
      <c r="S46" s="63"/>
      <c r="T46" s="3"/>
      <c r="U46" s="3"/>
      <c r="V46" s="3"/>
      <c r="W46" s="3"/>
      <c r="X46" s="3"/>
      <c r="AB46" s="3"/>
      <c r="AC46" s="3"/>
      <c r="AD46" s="3"/>
      <c r="AE46" s="3"/>
      <c r="AF46" s="3"/>
      <c r="AG46" s="3"/>
      <c r="AH46" s="3"/>
      <c r="AI46" s="3"/>
      <c r="AJ46" s="3"/>
    </row>
    <row r="47">
      <c r="E47" s="88"/>
      <c r="F47" s="89" t="s">
        <v>39</v>
      </c>
      <c r="G47" s="90">
        <v>1130.0</v>
      </c>
      <c r="H47" s="91">
        <f>110+40+150+95</f>
        <v>395</v>
      </c>
      <c r="I47" s="91">
        <f>750+1000</f>
        <v>1750</v>
      </c>
      <c r="J47" s="91">
        <f>1570</f>
        <v>1570</v>
      </c>
      <c r="K47" s="91">
        <v>65.0</v>
      </c>
      <c r="L47" s="91">
        <f>445+455+48</f>
        <v>948</v>
      </c>
      <c r="M47" s="92">
        <f>1325+270</f>
        <v>1595</v>
      </c>
      <c r="N47" s="88">
        <f>SUM(G47:M47)</f>
        <v>7453</v>
      </c>
      <c r="O47" s="88"/>
      <c r="P47" s="88"/>
      <c r="Q47" s="93"/>
      <c r="R47" s="30"/>
      <c r="S47" s="94"/>
      <c r="T47" s="58"/>
      <c r="U47" s="95"/>
      <c r="V47" s="95"/>
      <c r="W47" s="95"/>
      <c r="X47" s="95"/>
      <c r="Y47" s="95"/>
      <c r="Z47" s="95"/>
      <c r="AA47" s="95"/>
      <c r="AB47" s="95"/>
      <c r="AC47" s="95"/>
      <c r="AD47" s="95"/>
      <c r="AE47" s="95"/>
      <c r="AF47" s="95"/>
      <c r="AG47" s="95"/>
      <c r="AH47" s="95"/>
      <c r="AI47" s="95"/>
      <c r="AJ47" s="95"/>
    </row>
    <row r="48">
      <c r="E48" s="88"/>
      <c r="F48" s="96"/>
      <c r="G48" s="90" t="s">
        <v>0</v>
      </c>
      <c r="H48" s="97"/>
      <c r="I48" s="88"/>
      <c r="J48" s="88"/>
      <c r="K48" s="97"/>
      <c r="L48" s="88"/>
      <c r="M48" s="98"/>
      <c r="N48" s="88"/>
      <c r="O48" s="88"/>
      <c r="P48" s="88"/>
      <c r="Q48" s="93"/>
      <c r="R48" s="3"/>
      <c r="S48" s="99"/>
      <c r="T48" s="100"/>
      <c r="U48" s="99"/>
      <c r="V48" s="99"/>
      <c r="W48" s="99"/>
      <c r="X48" s="99"/>
      <c r="Y48" s="99"/>
      <c r="Z48" s="101" t="s">
        <v>40</v>
      </c>
      <c r="AC48" s="99"/>
      <c r="AD48" s="99"/>
      <c r="AE48" s="99"/>
      <c r="AF48" s="3"/>
      <c r="AG48" s="99"/>
      <c r="AH48" s="99"/>
      <c r="AI48" s="3"/>
      <c r="AJ48" s="3"/>
    </row>
    <row r="49">
      <c r="E49" s="88"/>
      <c r="F49" s="88" t="s">
        <v>41</v>
      </c>
      <c r="G49" s="102">
        <f>P43*G43</f>
        <v>1111.412281</v>
      </c>
      <c r="H49" s="89">
        <f>P43*H43</f>
        <v>196.1315789</v>
      </c>
      <c r="I49" s="102">
        <f>P43*I43</f>
        <v>1585.39693</v>
      </c>
      <c r="J49" s="103">
        <f>P43*J43</f>
        <v>1634.429825</v>
      </c>
      <c r="K49" s="89">
        <f>P43*K43</f>
        <v>196.1315789</v>
      </c>
      <c r="L49" s="103">
        <f>P43*L43</f>
        <v>980.6578947</v>
      </c>
      <c r="M49" s="98">
        <f>P43*M43</f>
        <v>1748.839912</v>
      </c>
      <c r="N49" s="88">
        <f>SUM(G49:M49)</f>
        <v>7453</v>
      </c>
      <c r="O49" s="88"/>
      <c r="P49" s="88"/>
      <c r="Q49" s="93"/>
      <c r="R49" s="3"/>
      <c r="S49" s="99"/>
      <c r="T49" s="100"/>
      <c r="U49" s="3"/>
      <c r="V49" s="99"/>
      <c r="W49" s="99"/>
      <c r="X49" s="99"/>
      <c r="Y49" s="3"/>
      <c r="AC49" s="3"/>
      <c r="AD49" s="3"/>
      <c r="AE49" s="3"/>
      <c r="AF49" s="99"/>
      <c r="AG49" s="99"/>
      <c r="AH49" s="99"/>
      <c r="AI49" s="3"/>
      <c r="AJ49" s="3"/>
    </row>
    <row r="50">
      <c r="E50" s="88"/>
      <c r="F50" s="88" t="s">
        <v>42</v>
      </c>
      <c r="G50" s="102">
        <f t="shared" ref="G50:M50" si="3">G47-G49</f>
        <v>18.5877193</v>
      </c>
      <c r="H50" s="88">
        <f t="shared" si="3"/>
        <v>198.8684211</v>
      </c>
      <c r="I50" s="88">
        <f t="shared" si="3"/>
        <v>164.6030702</v>
      </c>
      <c r="J50" s="88">
        <f t="shared" si="3"/>
        <v>-64.42982456</v>
      </c>
      <c r="K50" s="88">
        <f t="shared" si="3"/>
        <v>-131.1315789</v>
      </c>
      <c r="L50" s="88">
        <f t="shared" si="3"/>
        <v>-32.65789474</v>
      </c>
      <c r="M50" s="104">
        <f t="shared" si="3"/>
        <v>-153.8399123</v>
      </c>
      <c r="N50" s="88"/>
      <c r="O50" s="88"/>
      <c r="P50" s="88"/>
      <c r="Q50" s="93"/>
      <c r="R50" s="3"/>
      <c r="S50" s="105" t="s">
        <v>43</v>
      </c>
      <c r="T50" s="106" t="s">
        <v>44</v>
      </c>
      <c r="U50" s="107" t="s">
        <v>45</v>
      </c>
      <c r="V50" s="108" t="s">
        <v>46</v>
      </c>
      <c r="W50" s="78" t="s">
        <v>47</v>
      </c>
      <c r="X50" s="108" t="s">
        <v>48</v>
      </c>
      <c r="Y50" s="108" t="s">
        <v>49</v>
      </c>
      <c r="Z50" s="78" t="s">
        <v>50</v>
      </c>
      <c r="AA50" s="78" t="s">
        <v>51</v>
      </c>
      <c r="AB50" s="78" t="s">
        <v>52</v>
      </c>
      <c r="AC50" s="108" t="s">
        <v>53</v>
      </c>
      <c r="AD50" s="78" t="s">
        <v>54</v>
      </c>
      <c r="AE50" s="78"/>
      <c r="AF50" s="78" t="s">
        <v>55</v>
      </c>
      <c r="AG50" s="78" t="s">
        <v>56</v>
      </c>
      <c r="AH50" s="108" t="s">
        <v>57</v>
      </c>
      <c r="AI50" s="78" t="s">
        <v>58</v>
      </c>
      <c r="AJ50" s="78" t="s">
        <v>59</v>
      </c>
    </row>
    <row r="51">
      <c r="E51" s="88"/>
      <c r="F51" s="97" t="s">
        <v>43</v>
      </c>
      <c r="G51" s="102"/>
      <c r="H51" s="88"/>
      <c r="I51" s="88"/>
      <c r="J51" s="88"/>
      <c r="K51" s="97"/>
      <c r="L51" s="88"/>
      <c r="M51" s="98"/>
      <c r="N51" s="88"/>
      <c r="O51" s="88"/>
      <c r="P51" s="88"/>
      <c r="Q51" s="93"/>
      <c r="R51" s="3"/>
      <c r="S51" s="99"/>
      <c r="T51" s="23" t="s">
        <v>60</v>
      </c>
      <c r="U51" s="109">
        <v>45870.0</v>
      </c>
      <c r="V51" s="110"/>
      <c r="W51" s="111"/>
      <c r="X51" s="112"/>
      <c r="Y51" s="110"/>
      <c r="Z51" s="112"/>
      <c r="AA51" s="112"/>
      <c r="AB51" s="113"/>
      <c r="AC51" s="114">
        <f>2*22.5</f>
        <v>45</v>
      </c>
      <c r="AD51" s="112"/>
      <c r="AE51" s="112"/>
      <c r="AF51" s="112"/>
      <c r="AG51" s="112"/>
      <c r="AH51" s="110"/>
      <c r="AI51" s="111"/>
      <c r="AJ51" s="115">
        <f t="shared" ref="AJ51:AJ80" si="4">SUM(V51:AI51)</f>
        <v>45</v>
      </c>
    </row>
    <row r="52">
      <c r="E52" s="88"/>
      <c r="F52" s="88" t="s">
        <v>61</v>
      </c>
      <c r="G52" s="90">
        <v>2200.0</v>
      </c>
      <c r="H52" s="97">
        <v>2200.0</v>
      </c>
      <c r="I52" s="97">
        <v>2200.0</v>
      </c>
      <c r="J52" s="91">
        <v>2200.0</v>
      </c>
      <c r="K52" s="97">
        <f>2200-25+20</f>
        <v>2195</v>
      </c>
      <c r="L52" s="97">
        <f>2900+2200</f>
        <v>5100</v>
      </c>
      <c r="M52" s="92">
        <v>2200.0</v>
      </c>
      <c r="N52" s="88">
        <f>SUM(G52:M52)</f>
        <v>18295</v>
      </c>
      <c r="O52" s="88"/>
      <c r="P52" s="88"/>
      <c r="Q52" s="116"/>
      <c r="R52" s="3"/>
      <c r="S52" s="99"/>
      <c r="T52" s="23" t="s">
        <v>62</v>
      </c>
      <c r="U52" s="109">
        <v>45871.0</v>
      </c>
      <c r="V52" s="117">
        <v>300.0</v>
      </c>
      <c r="W52" s="117"/>
      <c r="X52" s="117">
        <v>495.0</v>
      </c>
      <c r="Y52" s="112"/>
      <c r="Z52" s="117">
        <v>175.0</v>
      </c>
      <c r="AA52" s="111"/>
      <c r="AB52" s="111"/>
      <c r="AC52" s="112"/>
      <c r="AD52" s="118">
        <v>65.0</v>
      </c>
      <c r="AE52" s="110"/>
      <c r="AF52" s="111"/>
      <c r="AG52" s="117">
        <v>15.0</v>
      </c>
      <c r="AH52" s="117">
        <v>80.0</v>
      </c>
      <c r="AI52" s="111"/>
      <c r="AJ52" s="115">
        <f t="shared" si="4"/>
        <v>1130</v>
      </c>
    </row>
    <row r="53">
      <c r="E53" s="119" t="s">
        <v>63</v>
      </c>
      <c r="F53" s="88"/>
      <c r="G53" s="102"/>
      <c r="H53" s="97" t="s">
        <v>0</v>
      </c>
      <c r="I53" s="88"/>
      <c r="J53" s="97"/>
      <c r="K53" s="88"/>
      <c r="L53" s="88"/>
      <c r="M53" s="98"/>
      <c r="N53" s="88"/>
      <c r="O53" s="88"/>
      <c r="P53" s="88"/>
      <c r="Q53" s="93"/>
      <c r="R53" s="3"/>
      <c r="S53" s="99"/>
      <c r="T53" s="23" t="s">
        <v>64</v>
      </c>
      <c r="U53" s="109">
        <v>45872.0</v>
      </c>
      <c r="V53" s="111"/>
      <c r="W53" s="117"/>
      <c r="X53" s="112"/>
      <c r="Y53" s="112"/>
      <c r="Z53" s="111"/>
      <c r="AA53" s="111"/>
      <c r="AB53" s="111"/>
      <c r="AC53" s="117"/>
      <c r="AD53" s="112"/>
      <c r="AE53" s="112"/>
      <c r="AF53" s="111"/>
      <c r="AG53" s="111"/>
      <c r="AH53" s="112"/>
      <c r="AI53" s="111"/>
      <c r="AJ53" s="120">
        <f t="shared" si="4"/>
        <v>0</v>
      </c>
    </row>
    <row r="54">
      <c r="F54" s="88"/>
      <c r="G54" s="90">
        <v>-75.0</v>
      </c>
      <c r="H54" s="90">
        <v>-75.0</v>
      </c>
      <c r="I54" s="90">
        <v>-75.0</v>
      </c>
      <c r="J54" s="90">
        <v>-75.0</v>
      </c>
      <c r="K54" s="90">
        <v>-75.0</v>
      </c>
      <c r="L54" s="90"/>
      <c r="M54" s="92">
        <f>-75*2</f>
        <v>-150</v>
      </c>
      <c r="N54" s="88">
        <f>SUM(G54:M54)</f>
        <v>-525</v>
      </c>
      <c r="O54" s="97">
        <v>275.0</v>
      </c>
      <c r="P54" s="88"/>
      <c r="Q54" s="93"/>
      <c r="R54" s="3"/>
      <c r="S54" s="99"/>
      <c r="T54" s="23" t="s">
        <v>65</v>
      </c>
      <c r="U54" s="109">
        <v>45873.0</v>
      </c>
      <c r="V54" s="112"/>
      <c r="W54" s="113"/>
      <c r="X54" s="110"/>
      <c r="Y54" s="121">
        <v>180.0</v>
      </c>
      <c r="Z54" s="113"/>
      <c r="AA54" s="117"/>
      <c r="AB54" s="113"/>
      <c r="AC54" s="113"/>
      <c r="AD54" s="113"/>
      <c r="AE54" s="113"/>
      <c r="AF54" s="113"/>
      <c r="AG54" s="110"/>
      <c r="AH54" s="113"/>
      <c r="AI54" s="111"/>
      <c r="AJ54" s="115">
        <f t="shared" si="4"/>
        <v>180</v>
      </c>
    </row>
    <row r="55">
      <c r="E55" s="88"/>
      <c r="F55" s="88"/>
      <c r="G55" s="102"/>
      <c r="H55" s="88"/>
      <c r="I55" s="88"/>
      <c r="J55" s="88"/>
      <c r="K55" s="88"/>
      <c r="L55" s="88"/>
      <c r="M55" s="98"/>
      <c r="N55" s="88"/>
      <c r="O55" s="88"/>
      <c r="P55" s="88"/>
      <c r="Q55" s="93"/>
      <c r="R55" s="93" t="s">
        <v>12</v>
      </c>
      <c r="S55" s="122">
        <f>sum(AJ51:AJ55)</f>
        <v>1505</v>
      </c>
      <c r="T55" s="23" t="s">
        <v>66</v>
      </c>
      <c r="U55" s="109">
        <v>45874.0</v>
      </c>
      <c r="V55" s="111"/>
      <c r="W55" s="123">
        <v>50.0</v>
      </c>
      <c r="X55" s="112"/>
      <c r="Y55" s="111"/>
      <c r="Z55" s="112"/>
      <c r="AA55" s="111"/>
      <c r="AB55" s="111"/>
      <c r="AC55" s="124">
        <f>4*25</f>
        <v>100</v>
      </c>
      <c r="AD55" s="111"/>
      <c r="AE55" s="111"/>
      <c r="AF55" s="111"/>
      <c r="AG55" s="111"/>
      <c r="AH55" s="111"/>
      <c r="AI55" s="111"/>
      <c r="AJ55" s="120">
        <f t="shared" si="4"/>
        <v>150</v>
      </c>
    </row>
    <row r="56">
      <c r="E56" s="89" t="s">
        <v>67</v>
      </c>
      <c r="G56" s="125">
        <f t="shared" ref="G56:M56" si="5">(G50+G54)</f>
        <v>-56.4122807</v>
      </c>
      <c r="H56" s="125">
        <f t="shared" si="5"/>
        <v>123.8684211</v>
      </c>
      <c r="I56" s="125">
        <f t="shared" si="5"/>
        <v>89.60307018</v>
      </c>
      <c r="J56" s="126">
        <f t="shared" si="5"/>
        <v>-139.4298246</v>
      </c>
      <c r="K56" s="125">
        <f t="shared" si="5"/>
        <v>-206.1315789</v>
      </c>
      <c r="L56" s="125">
        <f t="shared" si="5"/>
        <v>-32.65789474</v>
      </c>
      <c r="M56" s="127">
        <f t="shared" si="5"/>
        <v>-303.8399123</v>
      </c>
      <c r="N56" s="3"/>
      <c r="O56" s="88">
        <f>SUMIF(G56:M56, "&gt;0")</f>
        <v>213.4714912</v>
      </c>
      <c r="P56" s="89">
        <f>SUMIF(G56:M56, "&lt;0")+(P57)</f>
        <v>-978.4714912</v>
      </c>
      <c r="Q56" s="93"/>
      <c r="R56" s="3"/>
      <c r="S56" s="99"/>
      <c r="T56" s="23" t="s">
        <v>68</v>
      </c>
      <c r="U56" s="109">
        <v>45875.0</v>
      </c>
      <c r="V56" s="123">
        <v>120.0</v>
      </c>
      <c r="W56" s="112"/>
      <c r="X56" s="112"/>
      <c r="Y56" s="111"/>
      <c r="Z56" s="111"/>
      <c r="AA56" s="111"/>
      <c r="AB56" s="111"/>
      <c r="AC56" s="111"/>
      <c r="AD56" s="112"/>
      <c r="AE56" s="112"/>
      <c r="AF56" s="111"/>
      <c r="AG56" s="112"/>
      <c r="AH56" s="112"/>
      <c r="AI56" s="111"/>
      <c r="AJ56" s="120">
        <f t="shared" si="4"/>
        <v>120</v>
      </c>
    </row>
    <row r="57">
      <c r="E57" s="128" t="s">
        <v>69</v>
      </c>
      <c r="G57" s="129"/>
      <c r="H57" s="130"/>
      <c r="I57" s="129"/>
      <c r="J57" s="129"/>
      <c r="K57" s="129">
        <v>-205.0</v>
      </c>
      <c r="L57" s="129">
        <v>-35.0</v>
      </c>
      <c r="M57" s="131"/>
      <c r="N57" s="113">
        <f>SUM(G57:M57)</f>
        <v>-240</v>
      </c>
      <c r="O57" s="3"/>
      <c r="P57" s="132">
        <f>O57+N57</f>
        <v>-240</v>
      </c>
      <c r="Q57" s="116"/>
      <c r="R57" s="3"/>
      <c r="S57" s="99"/>
      <c r="T57" s="23" t="s">
        <v>70</v>
      </c>
      <c r="U57" s="109">
        <v>45876.0</v>
      </c>
      <c r="V57" s="117">
        <v>600.0</v>
      </c>
      <c r="W57" s="117">
        <v>110.0</v>
      </c>
      <c r="X57" s="117">
        <v>320.0</v>
      </c>
      <c r="Y57" s="111"/>
      <c r="Z57" s="117">
        <v>190.0</v>
      </c>
      <c r="AA57" s="112"/>
      <c r="AB57" s="112"/>
      <c r="AC57" s="117">
        <v>50.0</v>
      </c>
      <c r="AD57" s="117">
        <v>40.0</v>
      </c>
      <c r="AE57" s="112"/>
      <c r="AF57" s="117">
        <v>200.0</v>
      </c>
      <c r="AG57" s="117">
        <v>20.0</v>
      </c>
      <c r="AH57" s="112"/>
      <c r="AI57" s="117">
        <v>40.0</v>
      </c>
      <c r="AJ57" s="120">
        <f t="shared" si="4"/>
        <v>1570</v>
      </c>
    </row>
    <row r="58">
      <c r="E58" s="3"/>
      <c r="F58" s="3"/>
      <c r="G58" s="3"/>
      <c r="H58" s="3"/>
      <c r="I58" s="3"/>
      <c r="J58" s="3"/>
      <c r="K58" s="63"/>
      <c r="L58" s="3"/>
      <c r="M58" s="3"/>
      <c r="N58" s="3"/>
      <c r="O58" s="3"/>
      <c r="P58" s="3"/>
      <c r="Q58" s="93"/>
      <c r="R58" s="3"/>
      <c r="S58" s="99"/>
      <c r="T58" s="23" t="s">
        <v>60</v>
      </c>
      <c r="U58" s="109">
        <v>45877.0</v>
      </c>
      <c r="V58" s="111"/>
      <c r="W58" s="111"/>
      <c r="X58" s="111"/>
      <c r="Y58" s="111"/>
      <c r="Z58" s="111"/>
      <c r="AA58" s="112"/>
      <c r="AB58" s="111"/>
      <c r="AC58" s="111"/>
      <c r="AD58" s="117"/>
      <c r="AE58" s="112"/>
      <c r="AF58" s="112"/>
      <c r="AG58" s="111"/>
      <c r="AH58" s="123">
        <v>40.0</v>
      </c>
      <c r="AI58" s="111"/>
      <c r="AJ58" s="120">
        <f t="shared" si="4"/>
        <v>40</v>
      </c>
    </row>
    <row r="59"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93"/>
      <c r="R59" s="3"/>
      <c r="S59" s="99"/>
      <c r="T59" s="23" t="s">
        <v>62</v>
      </c>
      <c r="U59" s="109">
        <v>45878.0</v>
      </c>
      <c r="V59" s="111"/>
      <c r="W59" s="111"/>
      <c r="X59" s="111"/>
      <c r="Y59" s="111"/>
      <c r="Z59" s="117"/>
      <c r="AA59" s="112"/>
      <c r="AB59" s="111"/>
      <c r="AC59" s="111"/>
      <c r="AD59" s="111"/>
      <c r="AE59" s="111"/>
      <c r="AF59" s="111"/>
      <c r="AG59" s="112"/>
      <c r="AH59" s="111"/>
      <c r="AI59" s="111"/>
      <c r="AJ59" s="120">
        <f t="shared" si="4"/>
        <v>0</v>
      </c>
    </row>
    <row r="60">
      <c r="E60" s="3"/>
      <c r="F60" s="3"/>
      <c r="G60" s="3"/>
      <c r="H60" s="3"/>
      <c r="I60" s="3"/>
      <c r="J60" s="63"/>
      <c r="K60" s="3"/>
      <c r="L60" s="3"/>
      <c r="M60" s="3"/>
      <c r="N60" s="3"/>
      <c r="O60" s="3"/>
      <c r="P60" s="3"/>
      <c r="Q60" s="93"/>
      <c r="R60" s="93" t="s">
        <v>18</v>
      </c>
      <c r="S60" s="122">
        <f>sum(AJ56:AJ60)</f>
        <v>1730</v>
      </c>
      <c r="T60" s="23" t="s">
        <v>64</v>
      </c>
      <c r="U60" s="109">
        <v>45879.0</v>
      </c>
      <c r="V60" s="111"/>
      <c r="W60" s="111"/>
      <c r="X60" s="111"/>
      <c r="Y60" s="111"/>
      <c r="Z60" s="111"/>
      <c r="AA60" s="111"/>
      <c r="AB60" s="111"/>
      <c r="AC60" s="111"/>
      <c r="AD60" s="111"/>
      <c r="AE60" s="111"/>
      <c r="AF60" s="111"/>
      <c r="AG60" s="111"/>
      <c r="AH60" s="111"/>
      <c r="AI60" s="111"/>
      <c r="AJ60" s="120">
        <f t="shared" si="4"/>
        <v>0</v>
      </c>
    </row>
    <row r="61">
      <c r="E61" s="88" t="s">
        <v>71</v>
      </c>
      <c r="G61" s="97">
        <v>600.0</v>
      </c>
      <c r="H61" s="97">
        <v>0.0</v>
      </c>
      <c r="I61" s="97">
        <v>600.0</v>
      </c>
      <c r="J61" s="97">
        <v>600.0</v>
      </c>
      <c r="K61" s="97">
        <v>0.0</v>
      </c>
      <c r="L61" s="97">
        <v>600.0</v>
      </c>
      <c r="M61" s="88"/>
      <c r="N61" s="88">
        <f>SUM(G61:M61)</f>
        <v>2400</v>
      </c>
      <c r="O61" s="88"/>
      <c r="P61" s="89">
        <f>O61+N61</f>
        <v>2400</v>
      </c>
      <c r="Q61" s="93"/>
      <c r="R61" s="3"/>
      <c r="S61" s="99"/>
      <c r="T61" s="23" t="s">
        <v>65</v>
      </c>
      <c r="U61" s="109">
        <v>45880.0</v>
      </c>
      <c r="V61" s="111"/>
      <c r="W61" s="111"/>
      <c r="X61" s="112"/>
      <c r="Y61" s="111"/>
      <c r="Z61" s="112"/>
      <c r="AA61" s="111"/>
      <c r="AB61" s="111"/>
      <c r="AC61" s="111"/>
      <c r="AD61" s="111"/>
      <c r="AE61" s="111"/>
      <c r="AF61" s="112"/>
      <c r="AG61" s="112"/>
      <c r="AH61" s="112"/>
      <c r="AI61" s="123">
        <v>120.0</v>
      </c>
      <c r="AJ61" s="120">
        <f t="shared" si="4"/>
        <v>120</v>
      </c>
    </row>
    <row r="62"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116"/>
      <c r="R62" s="3"/>
      <c r="S62" s="99"/>
      <c r="T62" s="23" t="s">
        <v>66</v>
      </c>
      <c r="U62" s="109">
        <v>45881.0</v>
      </c>
      <c r="V62" s="111"/>
      <c r="W62" s="111"/>
      <c r="X62" s="117"/>
      <c r="Y62" s="117"/>
      <c r="Z62" s="112"/>
      <c r="AA62" s="112"/>
      <c r="AB62" s="111"/>
      <c r="AC62" s="112"/>
      <c r="AD62" s="112"/>
      <c r="AE62" s="112"/>
      <c r="AF62" s="111"/>
      <c r="AG62" s="112"/>
      <c r="AH62" s="117"/>
      <c r="AI62" s="111"/>
      <c r="AJ62" s="120">
        <f t="shared" si="4"/>
        <v>0</v>
      </c>
    </row>
    <row r="63"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93"/>
      <c r="R63" s="3"/>
      <c r="S63" s="99"/>
      <c r="T63" s="23" t="s">
        <v>68</v>
      </c>
      <c r="U63" s="109">
        <v>45882.0</v>
      </c>
      <c r="V63" s="111"/>
      <c r="W63" s="111"/>
      <c r="X63" s="112"/>
      <c r="Y63" s="117"/>
      <c r="Z63" s="112"/>
      <c r="AA63" s="111"/>
      <c r="AB63" s="117"/>
      <c r="AC63" s="111"/>
      <c r="AD63" s="111"/>
      <c r="AE63" s="111"/>
      <c r="AF63" s="111"/>
      <c r="AG63" s="111"/>
      <c r="AH63" s="117"/>
      <c r="AI63" s="117"/>
      <c r="AJ63" s="120">
        <f t="shared" si="4"/>
        <v>0</v>
      </c>
    </row>
    <row r="64">
      <c r="Q64" s="133"/>
      <c r="R64" s="3"/>
      <c r="S64" s="99"/>
      <c r="T64" s="23" t="s">
        <v>70</v>
      </c>
      <c r="U64" s="109">
        <v>45883.0</v>
      </c>
      <c r="V64" s="117"/>
      <c r="W64" s="117"/>
      <c r="X64" s="111"/>
      <c r="Y64" s="117"/>
      <c r="Z64" s="111"/>
      <c r="AA64" s="112"/>
      <c r="AB64" s="111"/>
      <c r="AC64" s="117"/>
      <c r="AD64" s="117"/>
      <c r="AE64" s="111"/>
      <c r="AF64" s="117"/>
      <c r="AG64" s="117"/>
      <c r="AH64" s="112"/>
      <c r="AI64" s="123">
        <v>100.0</v>
      </c>
      <c r="AJ64" s="120">
        <f t="shared" si="4"/>
        <v>100</v>
      </c>
    </row>
    <row r="65">
      <c r="Q65" s="133"/>
      <c r="R65" s="93" t="s">
        <v>22</v>
      </c>
      <c r="S65" s="122">
        <f>sum(AJ61:AJ65)</f>
        <v>620</v>
      </c>
      <c r="T65" s="23" t="s">
        <v>60</v>
      </c>
      <c r="U65" s="109">
        <v>45884.0</v>
      </c>
      <c r="V65" s="113"/>
      <c r="W65" s="112"/>
      <c r="X65" s="123">
        <v>300.0</v>
      </c>
      <c r="Y65" s="121">
        <v>20.0</v>
      </c>
      <c r="Z65" s="117"/>
      <c r="AA65" s="110"/>
      <c r="AB65" s="113"/>
      <c r="AC65" s="111"/>
      <c r="AD65" s="123">
        <v>80.0</v>
      </c>
      <c r="AE65" s="112"/>
      <c r="AF65" s="112"/>
      <c r="AG65" s="112"/>
      <c r="AH65" s="113"/>
      <c r="AI65" s="111"/>
      <c r="AJ65" s="115">
        <f t="shared" si="4"/>
        <v>400</v>
      </c>
    </row>
    <row r="66">
      <c r="Q66" s="133"/>
      <c r="R66" s="3"/>
      <c r="S66" s="99"/>
      <c r="T66" s="23" t="s">
        <v>62</v>
      </c>
      <c r="U66" s="109">
        <v>45885.0</v>
      </c>
      <c r="V66" s="114">
        <f>16*60</f>
        <v>960</v>
      </c>
      <c r="W66" s="112"/>
      <c r="X66" s="112"/>
      <c r="Y66" s="111"/>
      <c r="Z66" s="123">
        <v>240.0</v>
      </c>
      <c r="AA66" s="123">
        <v>35.0</v>
      </c>
      <c r="AB66" s="113"/>
      <c r="AC66" s="112"/>
      <c r="AD66" s="111"/>
      <c r="AE66" s="111"/>
      <c r="AF66" s="114">
        <f>600+150</f>
        <v>750</v>
      </c>
      <c r="AG66" s="117"/>
      <c r="AH66" s="113"/>
      <c r="AI66" s="111"/>
      <c r="AJ66" s="115">
        <f t="shared" si="4"/>
        <v>1985</v>
      </c>
    </row>
    <row r="67">
      <c r="Q67" s="134"/>
      <c r="R67" s="3"/>
      <c r="S67" s="99"/>
      <c r="T67" s="23" t="s">
        <v>64</v>
      </c>
      <c r="U67" s="109">
        <v>45886.0</v>
      </c>
      <c r="V67" s="111"/>
      <c r="W67" s="111"/>
      <c r="X67" s="111"/>
      <c r="Y67" s="111"/>
      <c r="Z67" s="111"/>
      <c r="AA67" s="111"/>
      <c r="AB67" s="111"/>
      <c r="AC67" s="111"/>
      <c r="AD67" s="113"/>
      <c r="AE67" s="113"/>
      <c r="AF67" s="112"/>
      <c r="AG67" s="111"/>
      <c r="AH67" s="113"/>
      <c r="AI67" s="111"/>
      <c r="AJ67" s="115">
        <f t="shared" si="4"/>
        <v>0</v>
      </c>
    </row>
    <row r="68">
      <c r="Q68" s="133"/>
      <c r="R68" s="3"/>
      <c r="S68" s="99"/>
      <c r="T68" s="23" t="s">
        <v>65</v>
      </c>
      <c r="U68" s="109">
        <v>45887.0</v>
      </c>
      <c r="V68" s="112"/>
      <c r="W68" s="112"/>
      <c r="X68" s="110"/>
      <c r="Y68" s="111"/>
      <c r="Z68" s="111"/>
      <c r="AA68" s="111"/>
      <c r="AB68" s="111"/>
      <c r="AC68" s="112"/>
      <c r="AD68" s="112"/>
      <c r="AE68" s="112"/>
      <c r="AF68" s="112"/>
      <c r="AG68" s="111"/>
      <c r="AH68" s="111"/>
      <c r="AI68" s="111"/>
      <c r="AJ68" s="115">
        <f t="shared" si="4"/>
        <v>0</v>
      </c>
    </row>
    <row r="69">
      <c r="Q69" s="133"/>
      <c r="R69" s="3"/>
      <c r="S69" s="99"/>
      <c r="T69" s="23" t="s">
        <v>66</v>
      </c>
      <c r="U69" s="109">
        <v>45888.0</v>
      </c>
      <c r="V69" s="112"/>
      <c r="W69" s="113"/>
      <c r="X69" s="111"/>
      <c r="Y69" s="110"/>
      <c r="Z69" s="111"/>
      <c r="AA69" s="111"/>
      <c r="AB69" s="112"/>
      <c r="AC69" s="112"/>
      <c r="AD69" s="113"/>
      <c r="AE69" s="113"/>
      <c r="AF69" s="111"/>
      <c r="AG69" s="112"/>
      <c r="AH69" s="112"/>
      <c r="AI69" s="111"/>
      <c r="AJ69" s="115">
        <f t="shared" si="4"/>
        <v>0</v>
      </c>
    </row>
    <row r="70">
      <c r="K70" s="135"/>
      <c r="Q70" s="133"/>
      <c r="R70" s="93" t="s">
        <v>11</v>
      </c>
      <c r="S70" s="122">
        <f>sum(AJ66:AJ70)</f>
        <v>1985</v>
      </c>
      <c r="T70" s="23" t="s">
        <v>68</v>
      </c>
      <c r="U70" s="109">
        <v>45889.0</v>
      </c>
      <c r="V70" s="112"/>
      <c r="W70" s="111"/>
      <c r="X70" s="112"/>
      <c r="Y70" s="111"/>
      <c r="Z70" s="111"/>
      <c r="AA70" s="111"/>
      <c r="AB70" s="113"/>
      <c r="AC70" s="112"/>
      <c r="AD70" s="111"/>
      <c r="AE70" s="111"/>
      <c r="AF70" s="111"/>
      <c r="AG70" s="111"/>
      <c r="AH70" s="111"/>
      <c r="AI70" s="111"/>
      <c r="AJ70" s="115">
        <f t="shared" si="4"/>
        <v>0</v>
      </c>
    </row>
    <row r="71">
      <c r="Q71" s="133"/>
      <c r="R71" s="3"/>
      <c r="S71" s="99"/>
      <c r="T71" s="23" t="s">
        <v>70</v>
      </c>
      <c r="U71" s="109">
        <v>45890.0</v>
      </c>
      <c r="V71" s="111"/>
      <c r="W71" s="111"/>
      <c r="X71" s="123">
        <v>300.0</v>
      </c>
      <c r="Y71" s="117"/>
      <c r="Z71" s="117"/>
      <c r="AA71" s="111"/>
      <c r="AB71" s="111"/>
      <c r="AC71" s="111"/>
      <c r="AD71" s="123">
        <v>80.0</v>
      </c>
      <c r="AE71" s="112"/>
      <c r="AF71" s="111"/>
      <c r="AG71" s="112"/>
      <c r="AH71" s="111"/>
      <c r="AI71" s="111"/>
      <c r="AJ71" s="120">
        <f t="shared" si="4"/>
        <v>380</v>
      </c>
    </row>
    <row r="72">
      <c r="Q72" s="134"/>
      <c r="R72" s="3"/>
      <c r="S72" s="99"/>
      <c r="T72" s="23" t="s">
        <v>60</v>
      </c>
      <c r="U72" s="109">
        <v>45891.0</v>
      </c>
      <c r="V72" s="111"/>
      <c r="W72" s="111"/>
      <c r="X72" s="111"/>
      <c r="Y72" s="111"/>
      <c r="Z72" s="113"/>
      <c r="AA72" s="112"/>
      <c r="AB72" s="111"/>
      <c r="AC72" s="111"/>
      <c r="AD72" s="111"/>
      <c r="AE72" s="111"/>
      <c r="AF72" s="112"/>
      <c r="AG72" s="112"/>
      <c r="AH72" s="110"/>
      <c r="AI72" s="117">
        <v>100.0</v>
      </c>
      <c r="AJ72" s="115">
        <f t="shared" si="4"/>
        <v>100</v>
      </c>
    </row>
    <row r="73">
      <c r="J73" s="135"/>
      <c r="Q73" s="133"/>
      <c r="R73" s="3"/>
      <c r="S73" s="99"/>
      <c r="T73" s="23" t="s">
        <v>62</v>
      </c>
      <c r="U73" s="109">
        <v>45892.0</v>
      </c>
      <c r="V73" s="111"/>
      <c r="W73" s="113"/>
      <c r="X73" s="111"/>
      <c r="Y73" s="111"/>
      <c r="Z73" s="117"/>
      <c r="AA73" s="111"/>
      <c r="AB73" s="111"/>
      <c r="AC73" s="111">
        <f>20*5</f>
        <v>100</v>
      </c>
      <c r="AD73" s="110"/>
      <c r="AE73" s="110"/>
      <c r="AF73" s="112"/>
      <c r="AG73" s="117">
        <v>20.0</v>
      </c>
      <c r="AH73" s="111"/>
      <c r="AI73" s="111"/>
      <c r="AJ73" s="115">
        <f t="shared" si="4"/>
        <v>120</v>
      </c>
    </row>
    <row r="74">
      <c r="Q74" s="133"/>
      <c r="R74" s="3"/>
      <c r="S74" s="99"/>
      <c r="T74" s="23" t="s">
        <v>64</v>
      </c>
      <c r="U74" s="109">
        <v>45893.0</v>
      </c>
      <c r="V74" s="111"/>
      <c r="W74" s="111"/>
      <c r="X74" s="112"/>
      <c r="Y74" s="111"/>
      <c r="Z74" s="117">
        <v>220.0</v>
      </c>
      <c r="AA74" s="111"/>
      <c r="AB74" s="111"/>
      <c r="AC74" s="111"/>
      <c r="AD74" s="111"/>
      <c r="AE74" s="111"/>
      <c r="AF74" s="111"/>
      <c r="AG74" s="111"/>
      <c r="AH74" s="117">
        <v>15.0</v>
      </c>
      <c r="AI74" s="111"/>
      <c r="AJ74" s="120">
        <f t="shared" si="4"/>
        <v>235</v>
      </c>
    </row>
    <row r="75">
      <c r="Q75" s="133"/>
      <c r="R75" s="93" t="s">
        <v>23</v>
      </c>
      <c r="S75" s="122">
        <f>sum(AJ71:AJ75)</f>
        <v>835</v>
      </c>
      <c r="T75" s="23" t="s">
        <v>65</v>
      </c>
      <c r="U75" s="109">
        <v>45894.0</v>
      </c>
      <c r="V75" s="111"/>
      <c r="W75" s="111"/>
      <c r="X75" s="111"/>
      <c r="Y75" s="111"/>
      <c r="Z75" s="123"/>
      <c r="AA75" s="111"/>
      <c r="AB75" s="111"/>
      <c r="AC75" s="118"/>
      <c r="AD75" s="111"/>
      <c r="AE75" s="117"/>
      <c r="AF75" s="117"/>
      <c r="AG75" s="111"/>
      <c r="AH75" s="111"/>
      <c r="AI75" s="111"/>
      <c r="AJ75" s="115">
        <f t="shared" si="4"/>
        <v>0</v>
      </c>
    </row>
    <row r="76">
      <c r="Q76" s="133"/>
      <c r="R76" s="3"/>
      <c r="S76" s="99"/>
      <c r="T76" s="23" t="s">
        <v>66</v>
      </c>
      <c r="U76" s="109">
        <v>45895.0</v>
      </c>
      <c r="V76" s="111"/>
      <c r="W76" s="111"/>
      <c r="X76" s="112"/>
      <c r="Y76" s="111"/>
      <c r="Z76" s="117"/>
      <c r="AA76" s="111"/>
      <c r="AB76" s="113"/>
      <c r="AC76" s="117"/>
      <c r="AD76" s="117"/>
      <c r="AE76" s="111"/>
      <c r="AF76" s="113"/>
      <c r="AG76" s="117"/>
      <c r="AH76" s="118"/>
      <c r="AI76" s="111"/>
      <c r="AJ76" s="115">
        <f t="shared" si="4"/>
        <v>0</v>
      </c>
    </row>
    <row r="77">
      <c r="Q77" s="134"/>
      <c r="R77" s="3"/>
      <c r="S77" s="99"/>
      <c r="T77" s="23" t="s">
        <v>68</v>
      </c>
      <c r="U77" s="109">
        <v>45896.0</v>
      </c>
      <c r="V77" s="111"/>
      <c r="W77" s="111"/>
      <c r="X77" s="111"/>
      <c r="Y77" s="111"/>
      <c r="Z77" s="111"/>
      <c r="AA77" s="111"/>
      <c r="AB77" s="111"/>
      <c r="AC77" s="111"/>
      <c r="AD77" s="111"/>
      <c r="AE77" s="111"/>
      <c r="AF77" s="111"/>
      <c r="AG77" s="111"/>
      <c r="AH77" s="112"/>
      <c r="AI77" s="111"/>
      <c r="AJ77" s="120">
        <f t="shared" si="4"/>
        <v>0</v>
      </c>
    </row>
    <row r="78">
      <c r="R78" s="3"/>
      <c r="S78" s="99"/>
      <c r="T78" s="23" t="s">
        <v>70</v>
      </c>
      <c r="U78" s="109">
        <v>45897.0</v>
      </c>
      <c r="V78" s="111"/>
      <c r="W78" s="112"/>
      <c r="X78" s="111"/>
      <c r="Y78" s="112"/>
      <c r="Z78" s="117">
        <v>110.0</v>
      </c>
      <c r="AA78" s="111"/>
      <c r="AB78" s="111"/>
      <c r="AC78" s="111"/>
      <c r="AD78" s="117">
        <v>40.0</v>
      </c>
      <c r="AE78" s="111"/>
      <c r="AF78" s="111"/>
      <c r="AG78" s="111"/>
      <c r="AH78" s="112"/>
      <c r="AI78" s="111"/>
      <c r="AJ78" s="120">
        <f t="shared" si="4"/>
        <v>150</v>
      </c>
    </row>
    <row r="79">
      <c r="R79" s="3"/>
      <c r="S79" s="99"/>
      <c r="T79" s="23" t="s">
        <v>60</v>
      </c>
      <c r="U79" s="109">
        <v>45898.0</v>
      </c>
      <c r="V79" s="111"/>
      <c r="W79" s="111"/>
      <c r="X79" s="111"/>
      <c r="Y79" s="111"/>
      <c r="Z79" s="111"/>
      <c r="AA79" s="111"/>
      <c r="AB79" s="111"/>
      <c r="AC79" s="111"/>
      <c r="AD79" s="111"/>
      <c r="AE79" s="111"/>
      <c r="AF79" s="111"/>
      <c r="AG79" s="111"/>
      <c r="AH79" s="111"/>
      <c r="AI79" s="113"/>
      <c r="AJ79" s="115">
        <f t="shared" si="4"/>
        <v>0</v>
      </c>
    </row>
    <row r="80">
      <c r="R80" s="93" t="s">
        <v>25</v>
      </c>
      <c r="S80" s="122">
        <f>sum(AJ76:AJ80)</f>
        <v>485</v>
      </c>
      <c r="T80" s="23" t="s">
        <v>62</v>
      </c>
      <c r="U80" s="109">
        <v>45899.0</v>
      </c>
      <c r="V80" s="111"/>
      <c r="W80" s="117"/>
      <c r="X80" s="117">
        <v>270.0</v>
      </c>
      <c r="Y80" s="117"/>
      <c r="Z80" s="111"/>
      <c r="AA80" s="111"/>
      <c r="AB80" s="111"/>
      <c r="AC80" s="117"/>
      <c r="AD80" s="111"/>
      <c r="AE80" s="111"/>
      <c r="AF80" s="111"/>
      <c r="AG80" s="111"/>
      <c r="AH80" s="117"/>
      <c r="AI80" s="117">
        <v>65.0</v>
      </c>
      <c r="AJ80" s="136">
        <f t="shared" si="4"/>
        <v>335</v>
      </c>
    </row>
    <row r="81">
      <c r="R81" s="3"/>
      <c r="S81" s="99"/>
      <c r="T81" s="23" t="s">
        <v>72</v>
      </c>
      <c r="U81" s="109">
        <v>45900.0</v>
      </c>
      <c r="V81" s="111"/>
      <c r="W81" s="111"/>
      <c r="X81" s="111"/>
      <c r="Y81" s="111"/>
      <c r="Z81" s="111"/>
      <c r="AA81" s="111"/>
      <c r="AB81" s="117">
        <f>12*4</f>
        <v>48</v>
      </c>
      <c r="AC81" s="111"/>
      <c r="AD81" s="111"/>
      <c r="AE81" s="111"/>
      <c r="AF81" s="111"/>
      <c r="AG81" s="111"/>
      <c r="AH81" s="111"/>
      <c r="AI81" s="117">
        <v>150.0</v>
      </c>
      <c r="AJ81" s="136">
        <f>SUM(AJ51:AJ80)</f>
        <v>7160</v>
      </c>
    </row>
    <row r="82">
      <c r="R82" s="3"/>
      <c r="S82" s="3"/>
      <c r="T82" s="137" t="s">
        <v>73</v>
      </c>
      <c r="V82" s="97">
        <f t="shared" ref="V82:AA82" si="6">SUM(V51:V80)</f>
        <v>1980</v>
      </c>
      <c r="W82" s="88">
        <f t="shared" si="6"/>
        <v>160</v>
      </c>
      <c r="X82" s="88">
        <f t="shared" si="6"/>
        <v>1685</v>
      </c>
      <c r="Y82" s="88">
        <f t="shared" si="6"/>
        <v>200</v>
      </c>
      <c r="Z82" s="88">
        <f t="shared" si="6"/>
        <v>935</v>
      </c>
      <c r="AA82" s="88">
        <f t="shared" si="6"/>
        <v>35</v>
      </c>
      <c r="AB82" s="97" t="s">
        <v>74</v>
      </c>
      <c r="AC82" s="88">
        <f t="shared" ref="AC82:AH82" si="7">SUM(AC51:AC80)</f>
        <v>295</v>
      </c>
      <c r="AD82" s="88">
        <f t="shared" si="7"/>
        <v>305</v>
      </c>
      <c r="AE82" s="88">
        <f t="shared" si="7"/>
        <v>0</v>
      </c>
      <c r="AF82" s="88">
        <f t="shared" si="7"/>
        <v>950</v>
      </c>
      <c r="AG82" s="88">
        <f t="shared" si="7"/>
        <v>55</v>
      </c>
      <c r="AH82" s="88">
        <f t="shared" si="7"/>
        <v>135</v>
      </c>
      <c r="AI82" s="88">
        <f>SUM(AI51:AI81)</f>
        <v>575</v>
      </c>
      <c r="AJ82" s="136">
        <f>SUM(V82:AI82)</f>
        <v>7310</v>
      </c>
    </row>
    <row r="83">
      <c r="R83" s="3"/>
      <c r="S83" s="3"/>
      <c r="T83" s="138" t="s">
        <v>75</v>
      </c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139" t="s">
        <v>76</v>
      </c>
      <c r="AJ83" s="140">
        <f>N47-AJ82</f>
        <v>143</v>
      </c>
    </row>
    <row r="84">
      <c r="R84" s="3"/>
      <c r="S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>
      <c r="W86" s="141"/>
    </row>
  </sheetData>
  <mergeCells count="10">
    <mergeCell ref="W33:Y35"/>
    <mergeCell ref="T82:U82"/>
    <mergeCell ref="T83:U84"/>
    <mergeCell ref="G20:M20"/>
    <mergeCell ref="Y45:AA46"/>
    <mergeCell ref="Z48:AB49"/>
    <mergeCell ref="E53:E54"/>
    <mergeCell ref="E56:F56"/>
    <mergeCell ref="E57:F57"/>
    <mergeCell ref="E61:F61"/>
  </mergeCells>
  <conditionalFormatting sqref="G50:M50">
    <cfRule type="cellIs" dxfId="0" priority="1" operator="lessThan">
      <formula>0</formula>
    </cfRule>
  </conditionalFormatting>
  <conditionalFormatting sqref="G50:M50">
    <cfRule type="cellIs" dxfId="1" priority="2" operator="greaterThan">
      <formula>0</formula>
    </cfRule>
  </conditionalFormatting>
  <conditionalFormatting sqref="G56:M56">
    <cfRule type="cellIs" dxfId="1" priority="3" operator="greaterThan">
      <formula>0</formula>
    </cfRule>
  </conditionalFormatting>
  <conditionalFormatting sqref="G56:M56">
    <cfRule type="cellIs" dxfId="0" priority="4" operator="lessThan">
      <formula>0</formula>
    </cfRule>
  </conditionalFormatting>
  <conditionalFormatting sqref="G47:M47">
    <cfRule type="cellIs" dxfId="2" priority="5" operator="lessThan">
      <formula>999</formula>
    </cfRule>
  </conditionalFormatting>
  <conditionalFormatting sqref="G47:M47">
    <cfRule type="cellIs" dxfId="3" priority="6" operator="greaterThan">
      <formula>1000</formula>
    </cfRule>
  </conditionalFormatting>
  <conditionalFormatting sqref="G47:M47">
    <cfRule type="cellIs" dxfId="4" priority="7" operator="greaterThan">
      <formula>1999</formula>
    </cfRule>
  </conditionalFormatting>
  <conditionalFormatting sqref="C43">
    <cfRule type="notContainsBlanks" dxfId="5" priority="8">
      <formula>LEN(TRIM(C43))&gt;0</formula>
    </cfRule>
  </conditionalFormatting>
  <conditionalFormatting sqref="AC41">
    <cfRule type="cellIs" dxfId="6" priority="9" operator="lessThan">
      <formula>0</formula>
    </cfRule>
  </conditionalFormatting>
  <conditionalFormatting sqref="AC41">
    <cfRule type="cellIs" dxfId="7" priority="10" operator="greaterThan">
      <formula>0</formula>
    </cfRule>
  </conditionalFormatting>
  <conditionalFormatting sqref="G47:M47">
    <cfRule type="cellIs" dxfId="8" priority="11" operator="greaterThan">
      <formula>1500</formula>
    </cfRule>
  </conditionalFormatting>
  <conditionalFormatting sqref="AI48:AJ76">
    <cfRule type="cellIs" dxfId="7" priority="12" operator="lessThanOrEqual">
      <formula>0</formula>
    </cfRule>
  </conditionalFormatting>
  <conditionalFormatting sqref="G57:M57">
    <cfRule type="cellIs" dxfId="9" priority="13" operator="greaterThan">
      <formula>0</formula>
    </cfRule>
  </conditionalFormatting>
  <conditionalFormatting sqref="G57:M57">
    <cfRule type="cellIs" dxfId="10" priority="14" operator="lessThan">
      <formula>0</formula>
    </cfRule>
  </conditionalFormatting>
  <drawing r:id="rId2"/>
  <legacyDrawing r:id="rId3"/>
</worksheet>
</file>