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jke06-my.sharepoint.com/personal/darrell_mesa_pm-ss_org/Documents/1. Work/1. Program Planner/IMS Docs/IMS REFS/"/>
    </mc:Choice>
  </mc:AlternateContent>
  <xr:revisionPtr revIDLastSave="0" documentId="11_3B07CAA43158A6BD5D9732849C600FF0E446DBF6" xr6:coauthVersionLast="47" xr6:coauthVersionMax="47" xr10:uidLastSave="{00000000-0000-0000-0000-000000000000}"/>
  <bookViews>
    <workbookView xWindow="14115" yWindow="-16320" windowWidth="29040" windowHeight="15720" xr2:uid="{00000000-000D-0000-FFFF-FFFF00000000}"/>
  </bookViews>
  <sheets>
    <sheet name="Instructions" sheetId="241" r:id="rId1"/>
    <sheet name="Milestone Forecast" sheetId="240" r:id="rId2"/>
    <sheet name="Example Data &amp; Results" sheetId="24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40" l="1"/>
  <c r="L30" i="240"/>
  <c r="L31" i="240"/>
  <c r="L32" i="240"/>
  <c r="L33" i="240"/>
  <c r="L34" i="240"/>
  <c r="L35" i="240"/>
  <c r="L36" i="240"/>
  <c r="L37" i="240"/>
  <c r="L38" i="240"/>
  <c r="L39" i="240"/>
  <c r="L40" i="240"/>
  <c r="L41" i="240"/>
  <c r="L42" i="240"/>
  <c r="L43" i="240"/>
  <c r="L44" i="240"/>
  <c r="L45" i="240"/>
  <c r="L46" i="240"/>
  <c r="L47" i="240"/>
  <c r="L48" i="240"/>
  <c r="L49" i="240"/>
  <c r="L50" i="240"/>
  <c r="L51" i="240"/>
  <c r="L52" i="240"/>
  <c r="K29" i="240"/>
  <c r="K30" i="240"/>
  <c r="K31" i="240"/>
  <c r="K32" i="240"/>
  <c r="K33" i="240"/>
  <c r="K34" i="240"/>
  <c r="K35" i="240"/>
  <c r="K36" i="240"/>
  <c r="K37" i="240"/>
  <c r="K38" i="240"/>
  <c r="K39" i="240"/>
  <c r="K40" i="240"/>
  <c r="K41" i="240"/>
  <c r="K42" i="240"/>
  <c r="K43" i="240"/>
  <c r="K44" i="240"/>
  <c r="K45" i="240"/>
  <c r="K46" i="240"/>
  <c r="K47" i="240"/>
  <c r="K48" i="240"/>
  <c r="K49" i="240"/>
  <c r="K50" i="240"/>
  <c r="K51" i="240"/>
  <c r="K52" i="240"/>
  <c r="J29" i="240"/>
  <c r="J30" i="240"/>
  <c r="J31" i="240"/>
  <c r="J32" i="240"/>
  <c r="J33" i="240"/>
  <c r="J34" i="240"/>
  <c r="J35" i="240"/>
  <c r="J36" i="240"/>
  <c r="J37" i="240"/>
  <c r="J38" i="240"/>
  <c r="J39" i="240"/>
  <c r="J40" i="240"/>
  <c r="J41" i="240"/>
  <c r="J42" i="240"/>
  <c r="J43" i="240"/>
  <c r="J44" i="240"/>
  <c r="J45" i="240"/>
  <c r="J46" i="240"/>
  <c r="J47" i="240"/>
  <c r="J48" i="240"/>
  <c r="J49" i="240"/>
  <c r="J50" i="240"/>
  <c r="J51" i="240"/>
  <c r="J52" i="240"/>
  <c r="I29" i="240"/>
  <c r="I30" i="240"/>
  <c r="I31" i="240"/>
  <c r="I32" i="240"/>
  <c r="I33" i="240"/>
  <c r="I34" i="240"/>
  <c r="I35" i="240"/>
  <c r="I36" i="240"/>
  <c r="I37" i="240"/>
  <c r="I38" i="240"/>
  <c r="I39" i="240"/>
  <c r="I40" i="240"/>
  <c r="I41" i="240"/>
  <c r="I42" i="240"/>
  <c r="I43" i="240"/>
  <c r="I44" i="240"/>
  <c r="I45" i="240"/>
  <c r="I46" i="240"/>
  <c r="I47" i="240"/>
  <c r="I48" i="240"/>
  <c r="I49" i="240"/>
  <c r="I50" i="240"/>
  <c r="I51" i="240"/>
  <c r="I52" i="240"/>
  <c r="H29" i="240"/>
  <c r="H30" i="240"/>
  <c r="H31" i="240"/>
  <c r="H32" i="240"/>
  <c r="H33" i="240"/>
  <c r="H34" i="240"/>
  <c r="H35" i="240"/>
  <c r="H36" i="240"/>
  <c r="H37" i="240"/>
  <c r="H38" i="240"/>
  <c r="H39" i="240"/>
  <c r="H40" i="240"/>
  <c r="H41" i="240"/>
  <c r="H42" i="240"/>
  <c r="H43" i="240"/>
  <c r="H44" i="240"/>
  <c r="H45" i="240"/>
  <c r="H46" i="240"/>
  <c r="H47" i="240"/>
  <c r="H48" i="240"/>
  <c r="H49" i="240"/>
  <c r="H50" i="240"/>
  <c r="H51" i="240"/>
  <c r="H52" i="240"/>
  <c r="G29" i="240"/>
  <c r="G30" i="240"/>
  <c r="G31" i="240"/>
  <c r="G32" i="240"/>
  <c r="G33" i="240"/>
  <c r="G34" i="240"/>
  <c r="G35" i="240"/>
  <c r="G36" i="240"/>
  <c r="G37" i="240"/>
  <c r="G38" i="240"/>
  <c r="G39" i="240"/>
  <c r="G40" i="240"/>
  <c r="G41" i="240"/>
  <c r="G42" i="240"/>
  <c r="G43" i="240"/>
  <c r="G44" i="240"/>
  <c r="G45" i="240"/>
  <c r="G46" i="240"/>
  <c r="G47" i="240"/>
  <c r="G48" i="240"/>
  <c r="G49" i="240"/>
  <c r="G50" i="240"/>
  <c r="G51" i="240"/>
  <c r="G52" i="240"/>
  <c r="R5" i="240" l="1"/>
  <c r="O11" i="240" l="1"/>
  <c r="O7" i="240" l="1"/>
  <c r="P34" i="240" l="1"/>
  <c r="P38" i="240"/>
  <c r="P42" i="240"/>
  <c r="P46" i="240"/>
  <c r="P50" i="240"/>
  <c r="P35" i="240"/>
  <c r="P39" i="240"/>
  <c r="P43" i="240"/>
  <c r="P47" i="240"/>
  <c r="P51" i="240"/>
  <c r="P36" i="240"/>
  <c r="P40" i="240"/>
  <c r="P44" i="240"/>
  <c r="P48" i="240"/>
  <c r="P52" i="240"/>
  <c r="P33" i="240"/>
  <c r="P37" i="240"/>
  <c r="P41" i="240"/>
  <c r="P45" i="240"/>
  <c r="P49" i="240"/>
  <c r="S37" i="240"/>
  <c r="S34" i="240"/>
  <c r="S38" i="240"/>
  <c r="S42" i="240"/>
  <c r="S46" i="240"/>
  <c r="S50" i="240"/>
  <c r="S35" i="240"/>
  <c r="S39" i="240"/>
  <c r="S43" i="240"/>
  <c r="S47" i="240"/>
  <c r="S51" i="240"/>
  <c r="S36" i="240"/>
  <c r="S40" i="240"/>
  <c r="S44" i="240"/>
  <c r="S48" i="240"/>
  <c r="S52" i="240"/>
  <c r="S33" i="240"/>
  <c r="S41" i="240"/>
  <c r="S45" i="240"/>
  <c r="S49" i="240"/>
  <c r="M5" i="240" l="1"/>
  <c r="M6" i="240" s="1"/>
  <c r="M7" i="240" s="1"/>
  <c r="M8" i="240" s="1"/>
  <c r="M9" i="240" s="1"/>
  <c r="M10" i="240" s="1"/>
  <c r="M11" i="240" s="1"/>
  <c r="M12" i="240" s="1"/>
  <c r="M13" i="240" s="1"/>
  <c r="M14" i="240" s="1"/>
  <c r="M15" i="240" s="1"/>
  <c r="M16" i="240" s="1"/>
  <c r="M17" i="240" s="1"/>
  <c r="M18" i="240" s="1"/>
  <c r="M19" i="240" s="1"/>
  <c r="M20" i="240" s="1"/>
  <c r="M21" i="240" s="1"/>
  <c r="M22" i="240" s="1"/>
  <c r="M23" i="240" s="1"/>
  <c r="M24" i="240" s="1"/>
  <c r="M25" i="240" s="1"/>
  <c r="M26" i="240" s="1"/>
  <c r="M27" i="240" s="1"/>
  <c r="M28" i="240" s="1"/>
  <c r="M29" i="240" s="1"/>
  <c r="M30" i="240" s="1"/>
  <c r="M31" i="240" s="1"/>
  <c r="M32" i="240" s="1"/>
  <c r="M33" i="240" s="1"/>
  <c r="M34" i="240" s="1"/>
  <c r="M35" i="240" s="1"/>
  <c r="M36" i="240" s="1"/>
  <c r="M37" i="240" s="1"/>
  <c r="M38" i="240" s="1"/>
  <c r="M39" i="240" s="1"/>
  <c r="M40" i="240" s="1"/>
  <c r="M41" i="240" s="1"/>
  <c r="M42" i="240" s="1"/>
  <c r="M43" i="240" s="1"/>
  <c r="M44" i="240" s="1"/>
  <c r="M45" i="240" s="1"/>
  <c r="M46" i="240" s="1"/>
  <c r="M47" i="240" s="1"/>
  <c r="M48" i="240" s="1"/>
  <c r="M49" i="240" s="1"/>
  <c r="M50" i="240" s="1"/>
  <c r="M51" i="240" s="1"/>
  <c r="M52" i="240" s="1"/>
  <c r="M4" i="240"/>
  <c r="B53" i="240" l="1"/>
  <c r="C5" i="240"/>
  <c r="D5" i="240" s="1"/>
  <c r="C4" i="240"/>
  <c r="E4" i="240" s="1"/>
  <c r="C6" i="240"/>
  <c r="E6" i="240" s="1"/>
  <c r="C7" i="240"/>
  <c r="E7" i="240" s="1"/>
  <c r="C8" i="240"/>
  <c r="E8" i="240" s="1"/>
  <c r="C9" i="240"/>
  <c r="E9" i="240" s="1"/>
  <c r="C10" i="240"/>
  <c r="E10" i="240" s="1"/>
  <c r="C11" i="240"/>
  <c r="E11" i="240" s="1"/>
  <c r="C12" i="240"/>
  <c r="E12" i="240" s="1"/>
  <c r="C13" i="240"/>
  <c r="E13" i="240" s="1"/>
  <c r="C14" i="240"/>
  <c r="E14" i="240" s="1"/>
  <c r="C15" i="240"/>
  <c r="E15" i="240" s="1"/>
  <c r="C16" i="240"/>
  <c r="E16" i="240" s="1"/>
  <c r="C17" i="240"/>
  <c r="E17" i="240" s="1"/>
  <c r="C18" i="240"/>
  <c r="E18" i="240" s="1"/>
  <c r="C19" i="240"/>
  <c r="C20" i="240"/>
  <c r="E20" i="240" s="1"/>
  <c r="C21" i="240"/>
  <c r="C22" i="240"/>
  <c r="E22" i="240" s="1"/>
  <c r="C23" i="240"/>
  <c r="D23" i="240" s="1"/>
  <c r="C24" i="240"/>
  <c r="E24" i="240" s="1"/>
  <c r="C25" i="240"/>
  <c r="D25" i="240" s="1"/>
  <c r="C26" i="240"/>
  <c r="E26" i="240" s="1"/>
  <c r="C27" i="240"/>
  <c r="D27" i="240" s="1"/>
  <c r="C28" i="240"/>
  <c r="E28" i="240" s="1"/>
  <c r="C29" i="240"/>
  <c r="D29" i="240" s="1"/>
  <c r="C30" i="240"/>
  <c r="E30" i="240" s="1"/>
  <c r="C31" i="240"/>
  <c r="D31" i="240" s="1"/>
  <c r="C32" i="240"/>
  <c r="D32" i="240" s="1"/>
  <c r="C33" i="240"/>
  <c r="D33" i="240" s="1"/>
  <c r="C34" i="240"/>
  <c r="E34" i="240" s="1"/>
  <c r="C35" i="240"/>
  <c r="E35" i="240" s="1"/>
  <c r="C36" i="240"/>
  <c r="D36" i="240" s="1"/>
  <c r="C37" i="240"/>
  <c r="E37" i="240" s="1"/>
  <c r="C38" i="240"/>
  <c r="E38" i="240"/>
  <c r="D38" i="240"/>
  <c r="F38" i="240"/>
  <c r="C39" i="240"/>
  <c r="E39" i="240"/>
  <c r="D39" i="240"/>
  <c r="F39" i="240"/>
  <c r="C40" i="240"/>
  <c r="E40" i="240"/>
  <c r="D40" i="240"/>
  <c r="F40" i="240"/>
  <c r="C41" i="240"/>
  <c r="E41" i="240"/>
  <c r="D41" i="240"/>
  <c r="F41" i="240"/>
  <c r="C42" i="240"/>
  <c r="E42" i="240"/>
  <c r="D42" i="240"/>
  <c r="F42" i="240"/>
  <c r="C43" i="240"/>
  <c r="E43" i="240"/>
  <c r="D43" i="240"/>
  <c r="F43" i="240"/>
  <c r="C44" i="240"/>
  <c r="E44" i="240"/>
  <c r="D44" i="240"/>
  <c r="F44" i="240"/>
  <c r="C45" i="240"/>
  <c r="E45" i="240"/>
  <c r="D45" i="240"/>
  <c r="F45" i="240"/>
  <c r="C46" i="240"/>
  <c r="E46" i="240"/>
  <c r="D46" i="240"/>
  <c r="F46" i="240"/>
  <c r="C47" i="240"/>
  <c r="E47" i="240"/>
  <c r="D47" i="240"/>
  <c r="F47" i="240"/>
  <c r="C48" i="240"/>
  <c r="E48" i="240"/>
  <c r="D48" i="240"/>
  <c r="F48" i="240"/>
  <c r="C49" i="240"/>
  <c r="E49" i="240"/>
  <c r="D49" i="240"/>
  <c r="F49" i="240"/>
  <c r="C50" i="240"/>
  <c r="E50" i="240"/>
  <c r="D50" i="240"/>
  <c r="F50" i="240"/>
  <c r="C51" i="240"/>
  <c r="E51" i="240"/>
  <c r="D51" i="240"/>
  <c r="F51" i="240"/>
  <c r="C52" i="240"/>
  <c r="E52" i="240"/>
  <c r="D52" i="240"/>
  <c r="F52" i="240"/>
  <c r="C3" i="240"/>
  <c r="D3" i="240" s="1"/>
  <c r="S27" i="240" l="1"/>
  <c r="S31" i="240"/>
  <c r="S29" i="240"/>
  <c r="S26" i="240"/>
  <c r="S30" i="240"/>
  <c r="S28" i="240"/>
  <c r="S32" i="240"/>
  <c r="E31" i="240"/>
  <c r="F31" i="240" s="1"/>
  <c r="D28" i="240"/>
  <c r="F28" i="240" s="1"/>
  <c r="G28" i="240" s="1"/>
  <c r="D35" i="240"/>
  <c r="F35" i="240" s="1"/>
  <c r="E32" i="240"/>
  <c r="F32" i="240" s="1"/>
  <c r="E36" i="240"/>
  <c r="F36" i="240" s="1"/>
  <c r="D34" i="240"/>
  <c r="F34" i="240" s="1"/>
  <c r="D30" i="240"/>
  <c r="F30" i="240" s="1"/>
  <c r="E33" i="240"/>
  <c r="F33" i="240" s="1"/>
  <c r="D37" i="240"/>
  <c r="F37" i="240" s="1"/>
  <c r="D26" i="240"/>
  <c r="F26" i="240" s="1"/>
  <c r="G26" i="240" s="1"/>
  <c r="J26" i="240" s="1"/>
  <c r="E29" i="240"/>
  <c r="F29" i="240" s="1"/>
  <c r="E27" i="240"/>
  <c r="F27" i="240" s="1"/>
  <c r="G27" i="240" s="1"/>
  <c r="E25" i="240"/>
  <c r="F25" i="240" s="1"/>
  <c r="G25" i="240" s="1"/>
  <c r="E23" i="240"/>
  <c r="F23" i="240" s="1"/>
  <c r="G23" i="240" s="1"/>
  <c r="D20" i="240"/>
  <c r="F20" i="240" s="1"/>
  <c r="G20" i="240" s="1"/>
  <c r="D24" i="240"/>
  <c r="F24" i="240" s="1"/>
  <c r="G24" i="240" s="1"/>
  <c r="D22" i="240"/>
  <c r="F22" i="240" s="1"/>
  <c r="G22" i="240" s="1"/>
  <c r="D16" i="240"/>
  <c r="F16" i="240" s="1"/>
  <c r="G16" i="240" s="1"/>
  <c r="D8" i="240"/>
  <c r="F8" i="240" s="1"/>
  <c r="G8" i="240" s="1"/>
  <c r="D12" i="240"/>
  <c r="F12" i="240" s="1"/>
  <c r="G12" i="240" s="1"/>
  <c r="E5" i="240"/>
  <c r="F5" i="240" s="1"/>
  <c r="G5" i="240" s="1"/>
  <c r="D10" i="240"/>
  <c r="F10" i="240" s="1"/>
  <c r="G10" i="240" s="1"/>
  <c r="D14" i="240"/>
  <c r="F14" i="240" s="1"/>
  <c r="G14" i="240" s="1"/>
  <c r="D6" i="240"/>
  <c r="F6" i="240" s="1"/>
  <c r="G6" i="240" s="1"/>
  <c r="D18" i="240"/>
  <c r="F18" i="240" s="1"/>
  <c r="G18" i="240" s="1"/>
  <c r="E19" i="240"/>
  <c r="D19" i="240"/>
  <c r="E21" i="240"/>
  <c r="D21" i="240"/>
  <c r="D17" i="240"/>
  <c r="F17" i="240" s="1"/>
  <c r="G17" i="240" s="1"/>
  <c r="D15" i="240"/>
  <c r="F15" i="240" s="1"/>
  <c r="G15" i="240" s="1"/>
  <c r="L15" i="240" s="1"/>
  <c r="D13" i="240"/>
  <c r="F13" i="240" s="1"/>
  <c r="G13" i="240" s="1"/>
  <c r="L13" i="240" s="1"/>
  <c r="D11" i="240"/>
  <c r="F11" i="240" s="1"/>
  <c r="G11" i="240" s="1"/>
  <c r="D9" i="240"/>
  <c r="F9" i="240" s="1"/>
  <c r="G9" i="240" s="1"/>
  <c r="D7" i="240"/>
  <c r="F7" i="240" s="1"/>
  <c r="G7" i="240" s="1"/>
  <c r="D4" i="240"/>
  <c r="F4" i="240" s="1"/>
  <c r="G4" i="240" s="1"/>
  <c r="E3" i="240"/>
  <c r="F3" i="240" s="1"/>
  <c r="G3" i="240" s="1"/>
  <c r="L3" i="240" s="1"/>
  <c r="H28" i="240" l="1"/>
  <c r="I28" i="240" s="1"/>
  <c r="J28" i="240"/>
  <c r="H27" i="240"/>
  <c r="I27" i="240" s="1"/>
  <c r="L27" i="240"/>
  <c r="J27" i="240"/>
  <c r="L20" i="240"/>
  <c r="J20" i="240"/>
  <c r="L17" i="240"/>
  <c r="H17" i="240"/>
  <c r="J17" i="240"/>
  <c r="L16" i="240"/>
  <c r="H16" i="240"/>
  <c r="J16" i="240"/>
  <c r="J23" i="240"/>
  <c r="L23" i="240"/>
  <c r="H23" i="240"/>
  <c r="K28" i="240"/>
  <c r="L18" i="240"/>
  <c r="H18" i="240"/>
  <c r="J18" i="240"/>
  <c r="J22" i="240"/>
  <c r="L22" i="240"/>
  <c r="L25" i="240"/>
  <c r="H25" i="240"/>
  <c r="J25" i="240"/>
  <c r="J24" i="240"/>
  <c r="L24" i="240"/>
  <c r="H24" i="240"/>
  <c r="K27" i="240"/>
  <c r="H26" i="240"/>
  <c r="L28" i="240"/>
  <c r="L26" i="240"/>
  <c r="J5" i="240"/>
  <c r="P5" i="240" s="1"/>
  <c r="L5" i="240"/>
  <c r="J6" i="240"/>
  <c r="L6" i="240"/>
  <c r="J12" i="240"/>
  <c r="L12" i="240"/>
  <c r="J7" i="240"/>
  <c r="L7" i="240"/>
  <c r="J14" i="240"/>
  <c r="L14" i="240"/>
  <c r="J8" i="240"/>
  <c r="L8" i="240"/>
  <c r="J11" i="240"/>
  <c r="L11" i="240"/>
  <c r="J9" i="240"/>
  <c r="L9" i="240"/>
  <c r="J10" i="240"/>
  <c r="L10" i="240"/>
  <c r="J4" i="240"/>
  <c r="L4" i="240"/>
  <c r="H13" i="240"/>
  <c r="J13" i="240"/>
  <c r="H15" i="240"/>
  <c r="J15" i="240"/>
  <c r="H3" i="240"/>
  <c r="J3" i="240"/>
  <c r="P3" i="240" s="1"/>
  <c r="H6" i="240"/>
  <c r="H12" i="240"/>
  <c r="H4" i="240"/>
  <c r="H8" i="240"/>
  <c r="H9" i="240"/>
  <c r="H11" i="240"/>
  <c r="H5" i="240"/>
  <c r="H7" i="240"/>
  <c r="H14" i="240"/>
  <c r="H10" i="240"/>
  <c r="S15" i="240"/>
  <c r="S8" i="240"/>
  <c r="S11" i="240"/>
  <c r="S5" i="240"/>
  <c r="S22" i="240"/>
  <c r="S4" i="240"/>
  <c r="S13" i="240"/>
  <c r="S6" i="240"/>
  <c r="S12" i="240"/>
  <c r="S24" i="240"/>
  <c r="S7" i="240"/>
  <c r="S14" i="240"/>
  <c r="S20" i="240"/>
  <c r="S9" i="240"/>
  <c r="S17" i="240"/>
  <c r="S10" i="240"/>
  <c r="S16" i="240"/>
  <c r="S23" i="240"/>
  <c r="S3" i="240"/>
  <c r="S18" i="240"/>
  <c r="S25" i="240"/>
  <c r="F21" i="240"/>
  <c r="G21" i="240" s="1"/>
  <c r="H22" i="240" s="1"/>
  <c r="P4" i="240"/>
  <c r="F19" i="240"/>
  <c r="G19" i="240" s="1"/>
  <c r="I22" i="240" l="1"/>
  <c r="K22" i="240"/>
  <c r="H19" i="240"/>
  <c r="J19" i="240"/>
  <c r="L19" i="240"/>
  <c r="I18" i="240"/>
  <c r="K18" i="240"/>
  <c r="K23" i="240"/>
  <c r="I23" i="240"/>
  <c r="I16" i="240"/>
  <c r="K16" i="240"/>
  <c r="K24" i="240"/>
  <c r="I24" i="240"/>
  <c r="I25" i="240"/>
  <c r="K25" i="240"/>
  <c r="H20" i="240"/>
  <c r="L21" i="240"/>
  <c r="H21" i="240"/>
  <c r="J21" i="240"/>
  <c r="I26" i="240"/>
  <c r="K26" i="240"/>
  <c r="I17" i="240"/>
  <c r="K17" i="240"/>
  <c r="I14" i="240"/>
  <c r="K14" i="240"/>
  <c r="I9" i="240"/>
  <c r="K9" i="240"/>
  <c r="I15" i="240"/>
  <c r="K15" i="240"/>
  <c r="I7" i="240"/>
  <c r="K7" i="240"/>
  <c r="I8" i="240"/>
  <c r="K8" i="240"/>
  <c r="I10" i="240"/>
  <c r="K10" i="240"/>
  <c r="I11" i="240"/>
  <c r="K11" i="240"/>
  <c r="I12" i="240"/>
  <c r="K12" i="240"/>
  <c r="I6" i="240"/>
  <c r="K6" i="240"/>
  <c r="I5" i="240"/>
  <c r="K5" i="240"/>
  <c r="I13" i="240"/>
  <c r="K13" i="240"/>
  <c r="I4" i="240"/>
  <c r="K4" i="240"/>
  <c r="I3" i="240"/>
  <c r="K3" i="240"/>
  <c r="S19" i="240"/>
  <c r="S21" i="240"/>
  <c r="P6" i="240"/>
  <c r="K20" i="240" l="1"/>
  <c r="I20" i="240"/>
  <c r="K19" i="240"/>
  <c r="I19" i="240"/>
  <c r="K21" i="240"/>
  <c r="I21" i="240"/>
  <c r="P7" i="240"/>
  <c r="P8" i="240" l="1"/>
  <c r="P9" i="240" l="1"/>
  <c r="P10" i="240" l="1"/>
  <c r="P11" i="240" l="1"/>
  <c r="P12" i="240" l="1"/>
  <c r="P13" i="240" l="1"/>
  <c r="P14" i="240" l="1"/>
  <c r="P15" i="240" l="1"/>
  <c r="P16" i="240" l="1"/>
  <c r="P17" i="240" l="1"/>
  <c r="P18" i="240" l="1"/>
  <c r="P19" i="240" l="1"/>
  <c r="P20" i="240" l="1"/>
  <c r="P21" i="240" l="1"/>
  <c r="P22" i="240" l="1"/>
  <c r="P23" i="240" l="1"/>
  <c r="P25" i="240" l="1"/>
  <c r="P24" i="240"/>
  <c r="P26" i="240" l="1"/>
  <c r="P27" i="240" l="1"/>
  <c r="P28" i="240" l="1"/>
  <c r="P29" i="240" l="1"/>
  <c r="P30" i="240" l="1"/>
  <c r="P31" i="240" l="1"/>
  <c r="P32" i="240" l="1"/>
</calcChain>
</file>

<file path=xl/sharedStrings.xml><?xml version="1.0" encoding="utf-8"?>
<sst xmlns="http://schemas.openxmlformats.org/spreadsheetml/2006/main" count="182" uniqueCount="61">
  <si>
    <t>Numerator</t>
  </si>
  <si>
    <t>Denominator</t>
  </si>
  <si>
    <t xml:space="preserve"> InterpVal</t>
  </si>
  <si>
    <t># Pc=&gt;Sc</t>
  </si>
  <si>
    <t>BAC Count</t>
  </si>
  <si>
    <t>Conv-Days</t>
  </si>
  <si>
    <t>Milestone</t>
  </si>
  <si>
    <t>Perf-Fac</t>
  </si>
  <si>
    <t>mo/da/yr</t>
  </si>
  <si>
    <t>M, B, or W</t>
  </si>
  <si>
    <t>days</t>
  </si>
  <si>
    <t>Period</t>
  </si>
  <si>
    <t>S</t>
  </si>
  <si>
    <t xml:space="preserve">  F-SV(t)</t>
  </si>
  <si>
    <r>
      <rPr>
        <b/>
        <sz val="10"/>
        <rFont val="Arial"/>
        <family val="2"/>
      </rPr>
      <t>TSPI</t>
    </r>
    <r>
      <rPr>
        <b/>
        <vertAlign val="subscript"/>
        <sz val="10"/>
        <rFont val="Arial"/>
        <family val="2"/>
      </rPr>
      <t>M</t>
    </r>
  </si>
  <si>
    <t>difficult.</t>
  </si>
  <si>
    <t xml:space="preserve">The calculator is capable of handling up to 50 periodic entries. When the application has more entries than 50, extending the calculator will be required, but should not be overly </t>
  </si>
  <si>
    <t>Milstn Duration</t>
  </si>
  <si>
    <t>S or V</t>
  </si>
  <si>
    <t>Status Date</t>
  </si>
  <si>
    <t>Milstn Date</t>
  </si>
  <si>
    <t>Milstn Slack (da)</t>
  </si>
  <si>
    <t>recovery and achievement of the milestone is possible.</t>
  </si>
  <si>
    <t>M</t>
  </si>
  <si>
    <t xml:space="preserve">   TSPIm</t>
  </si>
  <si>
    <t>Status Period</t>
  </si>
  <si>
    <t>Notes:</t>
  </si>
  <si>
    <r>
      <rPr>
        <b/>
        <sz val="10"/>
        <rFont val="Arial"/>
        <family val="2"/>
      </rPr>
      <t>Milstn Slack</t>
    </r>
    <r>
      <rPr>
        <sz val="10"/>
        <rFont val="Arial"/>
        <family val="2"/>
      </rPr>
      <t xml:space="preserve"> is the number of days after the </t>
    </r>
    <r>
      <rPr>
        <b/>
        <sz val="10"/>
        <rFont val="Arial"/>
        <family val="2"/>
      </rPr>
      <t>Milstn Date</t>
    </r>
    <r>
      <rPr>
        <sz val="10"/>
        <rFont val="Arial"/>
        <family val="2"/>
      </rPr>
      <t xml:space="preserve"> for which completion of the milestone is regarded as acceptable. If it is desired to </t>
    </r>
  </si>
  <si>
    <r>
      <t xml:space="preserve">focus on the </t>
    </r>
    <r>
      <rPr>
        <b/>
        <sz val="10"/>
        <rFont val="Arial"/>
        <family val="2"/>
      </rPr>
      <t>Milstn Date</t>
    </r>
    <r>
      <rPr>
        <sz val="10"/>
        <rFont val="Arial"/>
        <family val="2"/>
      </rPr>
      <t xml:space="preserve"> leave the </t>
    </r>
    <r>
      <rPr>
        <b/>
        <sz val="10"/>
        <rFont val="Arial"/>
        <family val="2"/>
      </rPr>
      <t>Milstn Slack</t>
    </r>
    <r>
      <rPr>
        <sz val="10"/>
        <rFont val="Arial"/>
        <family val="2"/>
      </rPr>
      <t xml:space="preserve"> entry blank.</t>
    </r>
  </si>
  <si>
    <r>
      <rPr>
        <b/>
        <sz val="10"/>
        <rFont val="Arial"/>
        <family val="2"/>
      </rPr>
      <t>Milstn Date</t>
    </r>
    <r>
      <rPr>
        <sz val="10"/>
        <rFont val="Arial"/>
        <family val="2"/>
      </rPr>
      <t xml:space="preserve"> plus slack.</t>
    </r>
  </si>
  <si>
    <t>0.15 of project duration.</t>
  </si>
  <si>
    <r>
      <rPr>
        <b/>
        <sz val="10"/>
        <rFont val="Arial"/>
        <family val="2"/>
      </rPr>
      <t>TSPI</t>
    </r>
    <r>
      <rPr>
        <b/>
        <vertAlign val="subscript"/>
        <sz val="10"/>
        <rFont val="Arial"/>
        <family val="2"/>
      </rPr>
      <t>M</t>
    </r>
    <r>
      <rPr>
        <sz val="10"/>
        <rFont val="Arial"/>
      </rPr>
      <t xml:space="preserve"> values &gt; 1.10 are shown in </t>
    </r>
    <r>
      <rPr>
        <b/>
        <sz val="10"/>
        <color rgb="FFFF0000"/>
        <rFont val="Arial"/>
        <family val="2"/>
      </rPr>
      <t>Red</t>
    </r>
    <r>
      <rPr>
        <sz val="10"/>
        <rFont val="Arial"/>
      </rPr>
      <t>, indicating recovery to the milestone date including slack, when entered, is not likely when EScum &gt;</t>
    </r>
  </si>
  <si>
    <r>
      <t xml:space="preserve">of schedule) when it is unsigned. When the number is negative, improvement is needed to achieve the milestone. If the corresponding </t>
    </r>
    <r>
      <rPr>
        <b/>
        <sz val="11"/>
        <rFont val="Arial"/>
        <family val="2"/>
      </rPr>
      <t>TSPI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value is less than or equal to </t>
    </r>
    <r>
      <rPr>
        <b/>
        <sz val="11"/>
        <rFont val="Arial"/>
        <family val="2"/>
      </rPr>
      <t>1.10</t>
    </r>
    <r>
      <rPr>
        <sz val="11"/>
        <rFont val="Arial"/>
        <family val="2"/>
      </rPr>
      <t xml:space="preserve">, </t>
    </r>
  </si>
  <si>
    <r>
      <t xml:space="preserve">Next, enter the date of the period which includes the milestone to be monitored in the </t>
    </r>
    <r>
      <rPr>
        <b/>
        <sz val="11"/>
        <rFont val="Arial"/>
        <family val="2"/>
      </rPr>
      <t>Status Date</t>
    </r>
    <r>
      <rPr>
        <sz val="11"/>
        <rFont val="Arial"/>
        <family val="2"/>
      </rPr>
      <t xml:space="preserve"> column corresponding to the appropriate</t>
    </r>
    <r>
      <rPr>
        <b/>
        <sz val="11"/>
        <rFont val="Arial"/>
        <family val="2"/>
      </rPr>
      <t xml:space="preserve"> Period</t>
    </r>
    <r>
      <rPr>
        <sz val="11"/>
        <rFont val="Arial"/>
        <family val="2"/>
      </rPr>
      <t xml:space="preserve"> number. Copy the date and</t>
    </r>
  </si>
  <si>
    <r>
      <t xml:space="preserve">paste to cell </t>
    </r>
    <r>
      <rPr>
        <b/>
        <sz val="11"/>
        <rFont val="Arial"/>
        <family val="2"/>
      </rPr>
      <t>O3</t>
    </r>
    <r>
      <rPr>
        <sz val="11"/>
        <rFont val="Arial"/>
        <family val="2"/>
      </rPr>
      <t xml:space="preserve"> beneath the </t>
    </r>
    <r>
      <rPr>
        <b/>
        <sz val="11"/>
        <rFont val="Arial"/>
        <family val="2"/>
      </rPr>
      <t>Milestone</t>
    </r>
    <r>
      <rPr>
        <sz val="11"/>
        <rFont val="Arial"/>
        <family val="2"/>
      </rPr>
      <t xml:space="preserve"> heading. Enter the actual milestone date in the same column below the </t>
    </r>
    <r>
      <rPr>
        <b/>
        <sz val="11"/>
        <rFont val="Arial"/>
        <family val="2"/>
      </rPr>
      <t>Milstn Date</t>
    </r>
    <r>
      <rPr>
        <sz val="11"/>
        <rFont val="Arial"/>
        <family val="2"/>
      </rPr>
      <t xml:space="preserve"> heading. The allowable milestone slippage in days </t>
    </r>
  </si>
  <si>
    <r>
      <t xml:space="preserve">is entered to cell </t>
    </r>
    <r>
      <rPr>
        <b/>
        <sz val="11"/>
        <rFont val="Arial"/>
        <family val="2"/>
      </rPr>
      <t>O7</t>
    </r>
    <r>
      <rPr>
        <sz val="11"/>
        <rFont val="Arial"/>
        <family val="2"/>
      </rPr>
      <t xml:space="preserve">, beneath the heading </t>
    </r>
    <r>
      <rPr>
        <b/>
        <sz val="11"/>
        <rFont val="Arial"/>
        <family val="2"/>
      </rPr>
      <t>Milstn Slack (da)</t>
    </r>
    <r>
      <rPr>
        <sz val="11"/>
        <rFont val="Arial"/>
        <family val="2"/>
      </rPr>
      <t>. Choose the performance factor to use in the calculation, by entering "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>" or "</t>
    </r>
    <r>
      <rPr>
        <b/>
        <sz val="11"/>
        <rFont val="Arial"/>
        <family val="2"/>
      </rPr>
      <t>V</t>
    </r>
    <r>
      <rPr>
        <sz val="11"/>
        <rFont val="Arial"/>
        <family val="2"/>
      </rPr>
      <t>." Entering "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>," selects the current</t>
    </r>
  </si>
  <si>
    <r>
      <rPr>
        <b/>
        <sz val="10"/>
        <rFont val="Arial"/>
        <family val="2"/>
      </rPr>
      <t>Status Date</t>
    </r>
    <r>
      <rPr>
        <sz val="10"/>
        <rFont val="Arial"/>
        <family val="2"/>
      </rPr>
      <t xml:space="preserve"> is the first day after the close of a performance period. The date entered designates the period in which the milestone occurs.</t>
    </r>
  </si>
  <si>
    <r>
      <rPr>
        <b/>
        <sz val="10"/>
        <rFont val="Arial"/>
        <family val="2"/>
      </rPr>
      <t>Milstn Date</t>
    </r>
    <r>
      <rPr>
        <sz val="10"/>
        <rFont val="Arial"/>
        <family val="2"/>
      </rPr>
      <t xml:space="preserve"> is the date designated to achieve a portion of the project. It is within the period of performance whose beginning is designated by</t>
    </r>
  </si>
  <si>
    <r>
      <t xml:space="preserve"> the </t>
    </r>
    <r>
      <rPr>
        <b/>
        <sz val="10"/>
        <rFont val="Arial"/>
        <family val="2"/>
      </rPr>
      <t>Status Date</t>
    </r>
    <r>
      <rPr>
        <sz val="10"/>
        <rFont val="Arial"/>
      </rPr>
      <t xml:space="preserve"> entry.</t>
    </r>
  </si>
  <si>
    <r>
      <t xml:space="preserve">It is recommended to use the  </t>
    </r>
    <r>
      <rPr>
        <b/>
        <sz val="11"/>
        <rFont val="Arial"/>
        <family val="2"/>
      </rPr>
      <t>Example Data &amp; Results</t>
    </r>
    <r>
      <rPr>
        <sz val="11"/>
        <rFont val="Arial"/>
        <family val="2"/>
      </rPr>
      <t xml:space="preserve"> worksheet to become familiar with the spreadsheet and its terminology.</t>
    </r>
  </si>
  <si>
    <t>F-SV(t)</t>
  </si>
  <si>
    <r>
      <t>EV</t>
    </r>
    <r>
      <rPr>
        <b/>
        <vertAlign val="subscript"/>
        <sz val="10"/>
        <rFont val="Arial"/>
        <family val="2"/>
      </rPr>
      <t>M</t>
    </r>
  </si>
  <si>
    <r>
      <t>PV</t>
    </r>
    <r>
      <rPr>
        <b/>
        <vertAlign val="subscript"/>
        <sz val="10"/>
        <rFont val="Arial"/>
        <family val="2"/>
      </rPr>
      <t>M</t>
    </r>
  </si>
  <si>
    <r>
      <t xml:space="preserve">   ES</t>
    </r>
    <r>
      <rPr>
        <b/>
        <vertAlign val="subscript"/>
        <sz val="10"/>
        <rFont val="Arial"/>
        <family val="2"/>
      </rPr>
      <t>M</t>
    </r>
  </si>
  <si>
    <t xml:space="preserve">   ESp</t>
  </si>
  <si>
    <t>SPI(t)p</t>
  </si>
  <si>
    <r>
      <t>SPI(t)</t>
    </r>
    <r>
      <rPr>
        <b/>
        <vertAlign val="subscript"/>
        <sz val="10"/>
        <rFont val="Arial"/>
        <family val="2"/>
      </rPr>
      <t>M</t>
    </r>
  </si>
  <si>
    <t>SV(t)p</t>
  </si>
  <si>
    <r>
      <t>SV(t)</t>
    </r>
    <r>
      <rPr>
        <b/>
        <vertAlign val="subscript"/>
        <sz val="10"/>
        <rFont val="Arial"/>
        <family val="2"/>
      </rPr>
      <t>M</t>
    </r>
  </si>
  <si>
    <r>
      <rPr>
        <b/>
        <sz val="11"/>
        <rFont val="Arial"/>
        <family val="2"/>
      </rPr>
      <t>SPI(t)</t>
    </r>
    <r>
      <rPr>
        <b/>
        <vertAlign val="subscript"/>
        <sz val="11"/>
        <rFont val="Arial"/>
        <family val="2"/>
      </rPr>
      <t>M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value. By using "</t>
    </r>
    <r>
      <rPr>
        <b/>
        <sz val="11"/>
        <rFont val="Arial"/>
        <family val="2"/>
      </rPr>
      <t>V</t>
    </r>
    <r>
      <rPr>
        <sz val="11"/>
        <rFont val="Arial"/>
        <family val="2"/>
      </rPr>
      <t xml:space="preserve">," the forecast is the current </t>
    </r>
    <r>
      <rPr>
        <b/>
        <sz val="11"/>
        <rFont val="Arial"/>
        <family val="2"/>
      </rPr>
      <t>SV(t)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converted to days. It assumes the remaining portion of planned work will be performed as planned, i.e., </t>
    </r>
    <r>
      <rPr>
        <b/>
        <sz val="11"/>
        <rFont val="Arial"/>
        <family val="2"/>
      </rPr>
      <t>SPI(t)</t>
    </r>
    <r>
      <rPr>
        <b/>
        <vertAlign val="subscript"/>
        <sz val="11"/>
        <rFont val="Arial"/>
        <family val="2"/>
      </rPr>
      <t>M</t>
    </r>
  </si>
  <si>
    <r>
      <t xml:space="preserve">equal to </t>
    </r>
    <r>
      <rPr>
        <b/>
        <sz val="11"/>
        <rFont val="Arial"/>
        <family val="2"/>
      </rPr>
      <t>1.00</t>
    </r>
    <r>
      <rPr>
        <sz val="11"/>
        <rFont val="Arial"/>
        <family val="2"/>
      </rPr>
      <t xml:space="preserve">. Lastly, enter the duration unit of the </t>
    </r>
    <r>
      <rPr>
        <b/>
        <sz val="11"/>
        <rFont val="Arial"/>
        <family val="2"/>
      </rPr>
      <t>Period</t>
    </r>
    <r>
      <rPr>
        <sz val="11"/>
        <rFont val="Arial"/>
        <family val="2"/>
      </rPr>
      <t>; i.e., Month (</t>
    </r>
    <r>
      <rPr>
        <b/>
        <sz val="11"/>
        <rFont val="Arial"/>
        <family val="2"/>
      </rPr>
      <t>M</t>
    </r>
    <r>
      <rPr>
        <sz val="11"/>
        <rFont val="Arial"/>
        <family val="2"/>
      </rPr>
      <t>), Bi-Weekly (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>), or Weekly (</t>
    </r>
    <r>
      <rPr>
        <b/>
        <sz val="11"/>
        <rFont val="Arial"/>
        <family val="2"/>
      </rPr>
      <t>W</t>
    </r>
    <r>
      <rPr>
        <sz val="11"/>
        <rFont val="Arial"/>
        <family val="2"/>
      </rPr>
      <t xml:space="preserve">). The number shown for </t>
    </r>
    <r>
      <rPr>
        <b/>
        <sz val="11"/>
        <rFont val="Arial"/>
        <family val="2"/>
      </rPr>
      <t>F-SV(t)</t>
    </r>
    <r>
      <rPr>
        <sz val="11"/>
        <rFont val="Arial"/>
        <family val="2"/>
      </rPr>
      <t xml:space="preserve"> is taken as a positive variance (ahead</t>
    </r>
  </si>
  <si>
    <r>
      <t xml:space="preserve">The negative values shown in column </t>
    </r>
    <r>
      <rPr>
        <b/>
        <sz val="10"/>
        <rFont val="Arial"/>
        <family val="2"/>
      </rPr>
      <t>F-SV(t)</t>
    </r>
    <r>
      <rPr>
        <sz val="10"/>
        <rFont val="Arial"/>
        <family val="2"/>
      </rPr>
      <t xml:space="preserve"> indicate the number of  days of improvement needed between the current </t>
    </r>
    <r>
      <rPr>
        <b/>
        <sz val="10"/>
        <rFont val="Arial"/>
        <family val="2"/>
      </rPr>
      <t>Period</t>
    </r>
    <r>
      <rPr>
        <sz val="10"/>
        <rFont val="Arial"/>
        <family val="2"/>
      </rPr>
      <t xml:space="preserve"> and the </t>
    </r>
  </si>
  <si>
    <t xml:space="preserve">  ESm</t>
  </si>
  <si>
    <t xml:space="preserve">  SPI(t)m</t>
  </si>
  <si>
    <r>
      <t xml:space="preserve">This calculator is an expanded version of the </t>
    </r>
    <r>
      <rPr>
        <b/>
        <sz val="11"/>
        <rFont val="Arial"/>
        <family val="2"/>
      </rPr>
      <t>ES Calculator</t>
    </r>
    <r>
      <rPr>
        <sz val="11"/>
        <rFont val="Arial"/>
        <family val="2"/>
      </rPr>
      <t xml:space="preserve">. The </t>
    </r>
    <r>
      <rPr>
        <b/>
        <sz val="11"/>
        <rFont val="Arial"/>
        <family val="2"/>
      </rPr>
      <t xml:space="preserve">Milestone SV(t) Forecast Calculator </t>
    </r>
    <r>
      <rPr>
        <sz val="11"/>
        <rFont val="Arial"/>
        <family val="2"/>
      </rPr>
      <t xml:space="preserve">provides the forecast for schedule variance, </t>
    </r>
    <r>
      <rPr>
        <b/>
        <sz val="11"/>
        <rFont val="Arial"/>
        <family val="2"/>
      </rPr>
      <t>F-SV(t)</t>
    </r>
    <r>
      <rPr>
        <sz val="11"/>
        <rFont val="Arial"/>
        <family val="2"/>
      </rPr>
      <t>, with respect to a</t>
    </r>
  </si>
  <si>
    <r>
      <t xml:space="preserve">Just as for the </t>
    </r>
    <r>
      <rPr>
        <b/>
        <sz val="11"/>
        <rFont val="Arial"/>
        <family val="2"/>
      </rPr>
      <t>ES Calculator</t>
    </r>
    <r>
      <rPr>
        <sz val="11"/>
        <rFont val="Arial"/>
        <family val="2"/>
      </rPr>
      <t xml:space="preserve">, enter data to the </t>
    </r>
    <r>
      <rPr>
        <b/>
        <sz val="11"/>
        <rFont val="Arial"/>
        <family val="2"/>
      </rPr>
      <t>EV</t>
    </r>
    <r>
      <rPr>
        <b/>
        <vertAlign val="subscript"/>
        <sz val="11"/>
        <rFont val="Arial"/>
        <family val="2"/>
      </rPr>
      <t>M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PV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columns of the </t>
    </r>
    <r>
      <rPr>
        <b/>
        <sz val="11"/>
        <rFont val="Arial"/>
        <family val="2"/>
      </rPr>
      <t xml:space="preserve">Milestone Forecast </t>
    </r>
    <r>
      <rPr>
        <sz val="11"/>
        <rFont val="Arial"/>
        <family val="2"/>
      </rPr>
      <t>sheet. Note that row 3 is the 1st data entry. Before each use clear all data</t>
    </r>
  </si>
  <si>
    <t>in columns A and B below row 2. As well, clear the other entries in tan colored cells in columns, N, O, Q, and R. To insure correctly calculated values, load the entire baseline</t>
  </si>
  <si>
    <r>
      <t xml:space="preserve">computed values for </t>
    </r>
    <r>
      <rPr>
        <b/>
        <sz val="11"/>
        <rFont val="Arial"/>
        <family val="2"/>
      </rPr>
      <t>ES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, </t>
    </r>
    <r>
      <rPr>
        <b/>
        <sz val="11"/>
        <rFont val="Arial"/>
        <family val="2"/>
      </rPr>
      <t>SPI(t)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, </t>
    </r>
    <r>
      <rPr>
        <b/>
        <sz val="11"/>
        <rFont val="Arial"/>
        <family val="2"/>
      </rPr>
      <t>SV(t)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, </t>
    </r>
    <r>
      <rPr>
        <b/>
        <sz val="11"/>
        <rFont val="Arial"/>
        <family val="2"/>
      </rPr>
      <t>F-SV(t)</t>
    </r>
    <r>
      <rPr>
        <sz val="11"/>
        <rFont val="Arial"/>
        <family val="2"/>
      </rPr>
      <t xml:space="preserve">, and </t>
    </r>
    <r>
      <rPr>
        <b/>
        <sz val="11"/>
        <rFont val="Arial"/>
        <family val="2"/>
      </rPr>
      <t>TSPI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>, as well as their respective periodic values.</t>
    </r>
  </si>
  <si>
    <r>
      <t>(periodic values of PV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>) into column B. Enter BAC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in the PV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column one time only. Entering BAC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 more than once will cause the message, </t>
    </r>
    <r>
      <rPr>
        <b/>
        <sz val="11"/>
        <color rgb="FFFF0000"/>
        <rFont val="Arial"/>
        <family val="2"/>
      </rPr>
      <t>ERROR</t>
    </r>
    <r>
      <rPr>
        <sz val="11"/>
        <rFont val="Arial"/>
        <family val="2"/>
      </rPr>
      <t>, to appear instead of</t>
    </r>
  </si>
  <si>
    <r>
      <t xml:space="preserve">given project schedule milestone. As well, TSPI values, </t>
    </r>
    <r>
      <rPr>
        <b/>
        <sz val="11"/>
        <rFont val="Arial"/>
        <family val="2"/>
      </rPr>
      <t>TSPI</t>
    </r>
    <r>
      <rPr>
        <b/>
        <vertAlign val="subscript"/>
        <sz val="11"/>
        <rFont val="Arial"/>
        <family val="2"/>
      </rPr>
      <t>M</t>
    </r>
    <r>
      <rPr>
        <sz val="11"/>
        <rFont val="Arial"/>
        <family val="2"/>
      </rPr>
      <t xml:space="preserve">, are  computed using the milestone duration and its allowable slippage. Effective application of the calculator </t>
    </r>
  </si>
  <si>
    <r>
      <t xml:space="preserve">requires the creation of the performance measurement baseline for the milestone of interest. The terms with the subscript </t>
    </r>
    <r>
      <rPr>
        <b/>
        <sz val="11"/>
        <rFont val="Arial"/>
        <family val="2"/>
      </rPr>
      <t>"M"</t>
    </r>
    <r>
      <rPr>
        <sz val="11"/>
        <rFont val="Arial"/>
        <family val="2"/>
      </rPr>
      <t xml:space="preserve"> identify their association with the baseline.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</si>
</sst>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</font>
    <font>
      <sz val="10"/>
      <color indexed="16"/>
      <name val="Arial"/>
    </font>
    <font>
      <sz val="10"/>
      <name val="Arial"/>
      <family val="2"/>
    </font>
    <font>
      <b/>
      <vertAlign val="subscript"/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rgb="FF92D05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Down"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lightDown"/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lightGray">
        <bgColor rgb="FFFFC000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2" borderId="17" xfId="0" applyNumberFormat="1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/>
    <xf numFmtId="164" fontId="0" fillId="3" borderId="18" xfId="0" applyNumberFormat="1" applyFill="1" applyBorder="1"/>
    <xf numFmtId="164" fontId="0" fillId="3" borderId="19" xfId="0" applyNumberFormat="1" applyFill="1" applyBorder="1"/>
    <xf numFmtId="0" fontId="0" fillId="4" borderId="20" xfId="0" applyFill="1" applyBorder="1" applyAlignment="1">
      <alignment horizontal="center"/>
    </xf>
    <xf numFmtId="1" fontId="0" fillId="4" borderId="21" xfId="0" applyNumberFormat="1" applyFill="1" applyBorder="1"/>
    <xf numFmtId="164" fontId="0" fillId="4" borderId="21" xfId="0" applyNumberFormat="1" applyFill="1" applyBorder="1"/>
    <xf numFmtId="0" fontId="0" fillId="4" borderId="22" xfId="0" applyFill="1" applyBorder="1" applyAlignment="1">
      <alignment horizontal="center"/>
    </xf>
    <xf numFmtId="1" fontId="0" fillId="4" borderId="23" xfId="0" applyNumberFormat="1" applyFill="1" applyBorder="1"/>
    <xf numFmtId="164" fontId="0" fillId="4" borderId="23" xfId="0" applyNumberFormat="1" applyFill="1" applyBorder="1"/>
    <xf numFmtId="164" fontId="2" fillId="4" borderId="21" xfId="0" applyNumberFormat="1" applyFont="1" applyFill="1" applyBorder="1"/>
    <xf numFmtId="164" fontId="2" fillId="4" borderId="23" xfId="0" applyNumberFormat="1" applyFont="1" applyFill="1" applyBorder="1"/>
    <xf numFmtId="1" fontId="3" fillId="4" borderId="21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/>
    </xf>
    <xf numFmtId="164" fontId="3" fillId="4" borderId="21" xfId="0" applyNumberFormat="1" applyFont="1" applyFill="1" applyBorder="1"/>
    <xf numFmtId="164" fontId="3" fillId="4" borderId="23" xfId="0" applyNumberFormat="1" applyFont="1" applyFill="1" applyBorder="1"/>
    <xf numFmtId="1" fontId="0" fillId="5" borderId="24" xfId="0" applyNumberFormat="1" applyFill="1" applyBorder="1"/>
    <xf numFmtId="0" fontId="1" fillId="2" borderId="17" xfId="0" applyFont="1" applyFill="1" applyBorder="1" applyAlignment="1">
      <alignment horizontal="center"/>
    </xf>
    <xf numFmtId="0" fontId="0" fillId="5" borderId="25" xfId="0" applyFill="1" applyBorder="1"/>
    <xf numFmtId="0" fontId="0" fillId="5" borderId="24" xfId="0" applyFill="1" applyBorder="1"/>
    <xf numFmtId="1" fontId="1" fillId="2" borderId="26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27" xfId="0" applyNumberFormat="1" applyFont="1" applyFill="1" applyBorder="1" applyAlignment="1">
      <alignment horizontal="center" vertical="center"/>
    </xf>
    <xf numFmtId="164" fontId="2" fillId="4" borderId="28" xfId="0" applyNumberFormat="1" applyFont="1" applyFill="1" applyBorder="1"/>
    <xf numFmtId="164" fontId="2" fillId="4" borderId="29" xfId="0" applyNumberFormat="1" applyFont="1" applyFill="1" applyBorder="1"/>
    <xf numFmtId="1" fontId="0" fillId="6" borderId="0" xfId="0" applyNumberFormat="1" applyFill="1"/>
    <xf numFmtId="1" fontId="0" fillId="7" borderId="0" xfId="0" applyNumberFormat="1" applyFill="1"/>
    <xf numFmtId="1" fontId="1" fillId="2" borderId="18" xfId="0" applyNumberFormat="1" applyFont="1" applyFill="1" applyBorder="1" applyAlignment="1">
      <alignment horizontal="center"/>
    </xf>
    <xf numFmtId="1" fontId="4" fillId="2" borderId="18" xfId="0" applyNumberFormat="1" applyFont="1" applyFill="1" applyBorder="1" applyAlignment="1">
      <alignment horizontal="center"/>
    </xf>
    <xf numFmtId="0" fontId="0" fillId="10" borderId="0" xfId="0" applyFill="1"/>
    <xf numFmtId="164" fontId="0" fillId="3" borderId="17" xfId="0" applyNumberFormat="1" applyFill="1" applyBorder="1"/>
    <xf numFmtId="0" fontId="1" fillId="9" borderId="24" xfId="0" applyFont="1" applyFill="1" applyBorder="1" applyAlignment="1">
      <alignment horizontal="center"/>
    </xf>
    <xf numFmtId="0" fontId="0" fillId="10" borderId="24" xfId="0" applyFill="1" applyBorder="1"/>
    <xf numFmtId="1" fontId="1" fillId="2" borderId="17" xfId="0" applyNumberFormat="1" applyFont="1" applyFill="1" applyBorder="1" applyAlignment="1">
      <alignment horizontal="center"/>
    </xf>
    <xf numFmtId="14" fontId="0" fillId="8" borderId="17" xfId="0" applyNumberFormat="1" applyFill="1" applyBorder="1" applyAlignment="1">
      <alignment horizontal="center"/>
    </xf>
    <xf numFmtId="1" fontId="1" fillId="2" borderId="34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1" fontId="0" fillId="13" borderId="24" xfId="0" applyNumberFormat="1" applyFill="1" applyBorder="1"/>
    <xf numFmtId="165" fontId="0" fillId="12" borderId="24" xfId="0" applyNumberFormat="1" applyFill="1" applyBorder="1"/>
    <xf numFmtId="14" fontId="0" fillId="8" borderId="0" xfId="0" applyNumberFormat="1" applyFill="1"/>
    <xf numFmtId="0" fontId="4" fillId="8" borderId="34" xfId="0" applyFont="1" applyFill="1" applyBorder="1" applyAlignment="1">
      <alignment horizontal="center"/>
    </xf>
    <xf numFmtId="0" fontId="4" fillId="0" borderId="0" xfId="0" applyFont="1"/>
    <xf numFmtId="1" fontId="4" fillId="2" borderId="3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0" fillId="8" borderId="0" xfId="0" applyFill="1"/>
    <xf numFmtId="0" fontId="0" fillId="8" borderId="11" xfId="0" applyFill="1" applyBorder="1"/>
    <xf numFmtId="0" fontId="0" fillId="5" borderId="8" xfId="0" applyFill="1" applyBorder="1"/>
    <xf numFmtId="0" fontId="0" fillId="5" borderId="11" xfId="0" applyFill="1" applyBorder="1"/>
    <xf numFmtId="1" fontId="5" fillId="2" borderId="17" xfId="0" applyNumberFormat="1" applyFont="1" applyFill="1" applyBorder="1" applyAlignment="1">
      <alignment horizontal="center"/>
    </xf>
    <xf numFmtId="165" fontId="0" fillId="0" borderId="0" xfId="0" applyNumberFormat="1"/>
    <xf numFmtId="0" fontId="0" fillId="8" borderId="33" xfId="0" applyFill="1" applyBorder="1" applyAlignment="1">
      <alignment horizontal="center"/>
    </xf>
    <xf numFmtId="14" fontId="0" fillId="0" borderId="0" xfId="0" applyNumberFormat="1"/>
    <xf numFmtId="166" fontId="0" fillId="11" borderId="33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164" fontId="4" fillId="0" borderId="0" xfId="0" applyNumberFormat="1" applyFont="1"/>
    <xf numFmtId="166" fontId="0" fillId="0" borderId="0" xfId="0" applyNumberFormat="1"/>
    <xf numFmtId="1" fontId="8" fillId="3" borderId="17" xfId="0" applyNumberFormat="1" applyFont="1" applyFill="1" applyBorder="1" applyAlignment="1">
      <alignment horizontal="center"/>
    </xf>
    <xf numFmtId="1" fontId="0" fillId="11" borderId="33" xfId="0" applyNumberFormat="1" applyFill="1" applyBorder="1" applyAlignment="1">
      <alignment horizontal="center"/>
    </xf>
    <xf numFmtId="14" fontId="4" fillId="8" borderId="0" xfId="0" applyNumberFormat="1" applyFont="1" applyFill="1"/>
    <xf numFmtId="0" fontId="0" fillId="9" borderId="0" xfId="0" applyFill="1"/>
    <xf numFmtId="14" fontId="0" fillId="9" borderId="0" xfId="0" applyNumberFormat="1" applyFill="1"/>
    <xf numFmtId="0" fontId="4" fillId="9" borderId="0" xfId="0" applyFont="1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35" xfId="0" applyFill="1" applyBorder="1"/>
    <xf numFmtId="0" fontId="0" fillId="14" borderId="7" xfId="0" applyFill="1" applyBorder="1"/>
    <xf numFmtId="0" fontId="0" fillId="14" borderId="6" xfId="0" applyFill="1" applyBorder="1"/>
    <xf numFmtId="0" fontId="0" fillId="14" borderId="30" xfId="0" applyFill="1" applyBorder="1"/>
    <xf numFmtId="0" fontId="0" fillId="14" borderId="4" xfId="0" applyFill="1" applyBorder="1" applyAlignment="1">
      <alignment vertical="center"/>
    </xf>
    <xf numFmtId="0" fontId="0" fillId="14" borderId="32" xfId="0" applyFill="1" applyBorder="1"/>
    <xf numFmtId="0" fontId="0" fillId="14" borderId="31" xfId="0" applyFill="1" applyBorder="1"/>
    <xf numFmtId="0" fontId="0" fillId="14" borderId="6" xfId="0" applyFill="1" applyBorder="1" applyAlignment="1">
      <alignment vertical="center"/>
    </xf>
    <xf numFmtId="0" fontId="0" fillId="9" borderId="9" xfId="0" applyFill="1" applyBorder="1"/>
    <xf numFmtId="0" fontId="0" fillId="9" borderId="10" xfId="0" applyFill="1" applyBorder="1"/>
    <xf numFmtId="0" fontId="1" fillId="9" borderId="36" xfId="0" applyFont="1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0" fontId="4" fillId="9" borderId="39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0" fillId="9" borderId="8" xfId="0" applyFill="1" applyBorder="1"/>
    <xf numFmtId="0" fontId="6" fillId="9" borderId="11" xfId="0" applyFont="1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12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0" fontId="4" fillId="9" borderId="12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0" fontId="0" fillId="9" borderId="13" xfId="0" applyFill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2" fontId="0" fillId="11" borderId="33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34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99FFCC"/>
      <color rgb="FFFF6699"/>
      <color rgb="FF996600"/>
      <color rgb="FFC0C0C0"/>
      <color rgb="FFFFCC99"/>
      <color rgb="FFDDDDDD"/>
      <color rgb="FFCCECFF"/>
      <color rgb="FF99CCFF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8"/>
  </sheetPr>
  <dimension ref="B2:U28"/>
  <sheetViews>
    <sheetView tabSelected="1" workbookViewId="0">
      <selection activeCell="X14" sqref="X14"/>
    </sheetView>
  </sheetViews>
  <sheetFormatPr defaultRowHeight="12.5" x14ac:dyDescent="0.25"/>
  <cols>
    <col min="2" max="2" width="3.1796875" customWidth="1"/>
    <col min="7" max="7" width="9.7265625" customWidth="1"/>
    <col min="10" max="10" width="9.1796875" customWidth="1"/>
    <col min="21" max="21" width="3.1796875" customWidth="1"/>
  </cols>
  <sheetData>
    <row r="2" spans="2:21" ht="13" thickBot="1" x14ac:dyDescent="0.3"/>
    <row r="3" spans="2:21" ht="16.5" customHeight="1" thickTop="1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</row>
    <row r="4" spans="2:21" ht="19" customHeight="1" x14ac:dyDescent="0.25">
      <c r="B4" s="76"/>
      <c r="C4" s="97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  <c r="U4" s="80"/>
    </row>
    <row r="5" spans="2:21" ht="19" customHeight="1" x14ac:dyDescent="0.25">
      <c r="B5" s="76"/>
      <c r="C5" s="98" t="s">
        <v>54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  <c r="U5" s="80"/>
    </row>
    <row r="6" spans="2:21" ht="19" customHeight="1" x14ac:dyDescent="0.25">
      <c r="B6" s="76"/>
      <c r="C6" s="98" t="s">
        <v>59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U6" s="80"/>
    </row>
    <row r="7" spans="2:21" ht="19" customHeight="1" x14ac:dyDescent="0.25">
      <c r="B7" s="76"/>
      <c r="C7" s="98" t="s">
        <v>60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U7" s="80"/>
    </row>
    <row r="8" spans="2:21" ht="19" customHeight="1" x14ac:dyDescent="0.25">
      <c r="B8" s="81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84"/>
    </row>
    <row r="9" spans="2:21" ht="19" customHeight="1" x14ac:dyDescent="0.25">
      <c r="B9" s="76"/>
      <c r="C9" s="98" t="s">
        <v>55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3"/>
      <c r="U9" s="80"/>
    </row>
    <row r="10" spans="2:21" ht="19" customHeight="1" x14ac:dyDescent="0.25">
      <c r="B10" s="76"/>
      <c r="C10" s="98" t="s">
        <v>56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  <c r="U10" s="80"/>
    </row>
    <row r="11" spans="2:21" ht="19" customHeight="1" x14ac:dyDescent="0.25">
      <c r="B11" s="76"/>
      <c r="C11" s="98" t="s">
        <v>58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U11" s="80"/>
    </row>
    <row r="12" spans="2:21" ht="19" customHeight="1" x14ac:dyDescent="0.25">
      <c r="B12" s="76"/>
      <c r="C12" s="98" t="s">
        <v>57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80"/>
    </row>
    <row r="13" spans="2:21" ht="19" customHeight="1" x14ac:dyDescent="0.25">
      <c r="B13" s="8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84"/>
    </row>
    <row r="14" spans="2:21" ht="19" customHeight="1" x14ac:dyDescent="0.25">
      <c r="B14" s="81"/>
      <c r="C14" s="99" t="s">
        <v>33</v>
      </c>
      <c r="D14" s="104"/>
      <c r="E14" s="104"/>
      <c r="F14" s="104"/>
      <c r="G14" s="104"/>
      <c r="H14" s="104"/>
      <c r="I14" s="104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  <c r="U14" s="80"/>
    </row>
    <row r="15" spans="2:21" ht="19" customHeight="1" x14ac:dyDescent="0.25">
      <c r="B15" s="81"/>
      <c r="C15" s="99" t="s">
        <v>34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U15" s="80"/>
    </row>
    <row r="16" spans="2:21" s="63" customFormat="1" ht="19" customHeight="1" x14ac:dyDescent="0.25">
      <c r="B16" s="81"/>
      <c r="C16" s="99" t="s">
        <v>35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  <c r="U16" s="80"/>
    </row>
    <row r="17" spans="2:21" ht="19" customHeight="1" x14ac:dyDescent="0.25">
      <c r="B17" s="81"/>
      <c r="C17" s="99" t="s">
        <v>49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80"/>
    </row>
    <row r="18" spans="2:21" ht="19" customHeight="1" x14ac:dyDescent="0.25">
      <c r="B18" s="82"/>
      <c r="C18" s="98" t="s">
        <v>50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  <c r="U18" s="85"/>
    </row>
    <row r="19" spans="2:21" ht="19" customHeight="1" x14ac:dyDescent="0.25">
      <c r="B19" s="76"/>
      <c r="C19" s="98" t="s">
        <v>32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  <c r="U19" s="80"/>
    </row>
    <row r="20" spans="2:21" ht="19" customHeight="1" x14ac:dyDescent="0.25">
      <c r="B20" s="76"/>
      <c r="C20" s="98" t="s">
        <v>22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3"/>
      <c r="U20" s="80"/>
    </row>
    <row r="21" spans="2:21" ht="19" customHeight="1" x14ac:dyDescent="0.25">
      <c r="B21" s="76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3"/>
      <c r="U21" s="80"/>
    </row>
    <row r="22" spans="2:21" ht="19" customHeight="1" x14ac:dyDescent="0.25">
      <c r="B22" s="76"/>
      <c r="C22" s="98" t="s">
        <v>16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  <c r="U22" s="80"/>
    </row>
    <row r="23" spans="2:21" ht="19" customHeight="1" x14ac:dyDescent="0.25">
      <c r="B23" s="76"/>
      <c r="C23" s="98" t="s">
        <v>15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  <c r="U23" s="80"/>
    </row>
    <row r="24" spans="2:21" ht="19" customHeight="1" x14ac:dyDescent="0.25">
      <c r="B24" s="76"/>
      <c r="C24" s="98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  <c r="U24" s="80"/>
    </row>
    <row r="25" spans="2:21" ht="18.75" customHeight="1" x14ac:dyDescent="0.25">
      <c r="B25" s="76"/>
      <c r="C25" s="98" t="s">
        <v>39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80"/>
    </row>
    <row r="26" spans="2:21" ht="16.5" customHeight="1" thickBot="1" x14ac:dyDescent="0.3">
      <c r="B26" s="76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7"/>
      <c r="U26" s="80"/>
    </row>
    <row r="27" spans="2:21" ht="13" thickBot="1" x14ac:dyDescent="0.3">
      <c r="B27" s="77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79"/>
    </row>
    <row r="28" spans="2:21" ht="14.5" thickTop="1" x14ac:dyDescent="0.3"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X53"/>
  <sheetViews>
    <sheetView zoomScale="96" zoomScaleNormal="96" workbookViewId="0">
      <pane ySplit="1" topLeftCell="A2" activePane="bottomLeft" state="frozen"/>
      <selection pane="bottomLeft" activeCell="W30" sqref="W30"/>
    </sheetView>
  </sheetViews>
  <sheetFormatPr defaultRowHeight="12.5" x14ac:dyDescent="0.25"/>
  <cols>
    <col min="1" max="1" width="10.1796875" style="5" customWidth="1"/>
    <col min="2" max="2" width="10.453125" style="5" customWidth="1"/>
    <col min="3" max="3" width="9.1796875" style="4"/>
    <col min="4" max="4" width="10.81640625" customWidth="1"/>
    <col min="5" max="5" width="13" customWidth="1"/>
    <col min="6" max="6" width="9.7265625" style="1" customWidth="1"/>
    <col min="7" max="8" width="9.1796875" style="1"/>
    <col min="9" max="9" width="9.54296875" style="1" customWidth="1"/>
    <col min="10" max="10" width="10.7265625" style="1" customWidth="1"/>
    <col min="11" max="11" width="9.81640625" style="2" customWidth="1"/>
    <col min="12" max="13" width="9.81640625" style="1" customWidth="1"/>
    <col min="14" max="14" width="11.453125" customWidth="1"/>
    <col min="15" max="15" width="15.81640625" customWidth="1"/>
    <col min="17" max="17" width="9.1796875" customWidth="1"/>
    <col min="18" max="18" width="10.81640625" customWidth="1"/>
    <col min="19" max="19" width="9" customWidth="1"/>
    <col min="20" max="20" width="10.26953125" customWidth="1"/>
  </cols>
  <sheetData>
    <row r="1" spans="1:24" s="3" customFormat="1" ht="21.65" customHeight="1" thickBot="1" x14ac:dyDescent="0.35">
      <c r="A1" s="27" t="s">
        <v>41</v>
      </c>
      <c r="B1" s="28" t="s">
        <v>42</v>
      </c>
      <c r="C1" s="29" t="s">
        <v>3</v>
      </c>
      <c r="D1" s="28" t="s">
        <v>0</v>
      </c>
      <c r="E1" s="28" t="s">
        <v>1</v>
      </c>
      <c r="F1" s="30" t="s">
        <v>2</v>
      </c>
      <c r="G1" s="30" t="s">
        <v>43</v>
      </c>
      <c r="H1" s="30" t="s">
        <v>44</v>
      </c>
      <c r="I1" s="30" t="s">
        <v>45</v>
      </c>
      <c r="J1" s="30" t="s">
        <v>46</v>
      </c>
      <c r="K1" s="30" t="s">
        <v>47</v>
      </c>
      <c r="L1" s="31" t="s">
        <v>48</v>
      </c>
      <c r="M1" s="28" t="s">
        <v>11</v>
      </c>
      <c r="N1" s="109" t="s">
        <v>19</v>
      </c>
      <c r="O1" s="110" t="s">
        <v>6</v>
      </c>
      <c r="P1" s="110" t="s">
        <v>40</v>
      </c>
      <c r="Q1" s="111" t="s">
        <v>7</v>
      </c>
      <c r="R1" s="110" t="s">
        <v>5</v>
      </c>
      <c r="S1" s="112" t="s">
        <v>14</v>
      </c>
    </row>
    <row r="2" spans="1:24" ht="13" thickBot="1" x14ac:dyDescent="0.3">
      <c r="A2" s="6">
        <v>0</v>
      </c>
      <c r="B2" s="6">
        <v>0</v>
      </c>
      <c r="C2" s="7"/>
      <c r="D2" s="8"/>
      <c r="E2" s="8"/>
      <c r="F2" s="9"/>
      <c r="G2" s="9"/>
      <c r="H2" s="9"/>
      <c r="I2" s="9"/>
      <c r="J2" s="9"/>
      <c r="K2" s="9"/>
      <c r="L2" s="10"/>
      <c r="M2" s="9"/>
      <c r="N2" s="37" t="s">
        <v>8</v>
      </c>
      <c r="O2" s="67"/>
      <c r="P2" s="37" t="s">
        <v>10</v>
      </c>
      <c r="Q2" s="52" t="s">
        <v>18</v>
      </c>
      <c r="R2" s="45" t="s">
        <v>9</v>
      </c>
      <c r="S2" s="39"/>
    </row>
    <row r="3" spans="1:24" ht="13" thickBot="1" x14ac:dyDescent="0.3">
      <c r="A3" s="23"/>
      <c r="B3" s="23"/>
      <c r="C3" s="11" t="str">
        <f>IF(ISNUMBER(A3),COUNTIF($B$3:$B$52,CONCATENATE("&lt;=",A3)),"Pc=&gt;Sc")</f>
        <v>Pc=&gt;Sc</v>
      </c>
      <c r="D3" s="12" t="str">
        <f ca="1">IF(ISNUMBER(A3),A3-OFFSET($B$3,C3-1,0),"    NUM")</f>
        <v xml:space="preserve">    NUM</v>
      </c>
      <c r="E3" s="12" t="str">
        <f ca="1">IF(ISNUMBER(A3),OFFSET($B$3,C3,0)-OFFSET($B$3,C3-1,0),"     DENOM")</f>
        <v xml:space="preserve">     DENOM</v>
      </c>
      <c r="F3" s="13" t="str">
        <f>IF(ISNUMBER(A3),IF(E3 = 0,0,D3/E3)," InterpVal")</f>
        <v xml:space="preserve"> InterpVal</v>
      </c>
      <c r="G3" s="21" t="str">
        <f>IF(ISNUMBER(A3),IF($B$53&gt;1, "  ERROR",C3+F3),"  ESm")</f>
        <v xml:space="preserve">  ESm</v>
      </c>
      <c r="H3" s="21" t="str">
        <f>IF(ISNUMBER(A3),IF($B$53&gt;1, "  ERROR",G3),"   ESp")</f>
        <v xml:space="preserve">   ESp</v>
      </c>
      <c r="I3" s="17" t="str">
        <f>IF(ISNUMBER(A3),IF($B$53&gt;1, "  ERROR",H3/1),"  SPI(t)p")</f>
        <v xml:space="preserve">  SPI(t)p</v>
      </c>
      <c r="J3" s="17" t="str">
        <f>IF(ISNUMBER(A3),IF($B$53&gt;1, "   ERROR",G3/M3),"  SPI(t)m")</f>
        <v xml:space="preserve">  SPI(t)m</v>
      </c>
      <c r="K3" s="17" t="str">
        <f>IF(ISNUMBER(A3),IF($B$53&gt;1, "   ERROR",H3 - 1),"  SV(t)p")</f>
        <v xml:space="preserve">  SV(t)p</v>
      </c>
      <c r="L3" s="32" t="str">
        <f>IF(ISNUMBER(A3),IF($B$53&gt;1, "   ERROR",G3 - M3)," SV(t)m")</f>
        <v xml:space="preserve"> SV(t)m</v>
      </c>
      <c r="M3" s="19">
        <v>1</v>
      </c>
      <c r="N3" s="49"/>
      <c r="O3" s="43"/>
      <c r="P3" s="47" t="str">
        <f>IF(AND(ISNUMBER($O$7), ISNUMBER(A3)),IF($B$53&gt;1, "   ERROR",IF(AND(OR($R$3 = "M", $R$3 = "B", $R$3 = "W"),OR($Q$3 = "S", $Q$3 = "V")), IF($O$11 &gt;= M3, ($O$7 + ($O$9/$R$5) - (M3 + ($O$7 - G3)/IF($Q$3 = "V", 1, J3)))*$R$5,"  F-SV(t)"), "  F-SV(t)")), "  F-SV(t)")</f>
        <v xml:space="preserve">  F-SV(t)</v>
      </c>
      <c r="Q3" s="50"/>
      <c r="R3" s="46"/>
      <c r="S3" s="48" t="str">
        <f t="shared" ref="S3:S25" si="0">IF(AND(ISNUMBER(A3), ISNUMBER($O$7)),IF($B$53&gt;1, "   ERROR", IF(M3 &gt;= ($O$7 - ($O$5 - $O$3)/$R$5), "   TSPIm", ($O$7 - G3)/($O$7 + ($O$9/$R$5) - M3))),"   TSPIm")</f>
        <v xml:space="preserve">   TSPIm</v>
      </c>
      <c r="T3" s="59"/>
      <c r="U3" s="61"/>
    </row>
    <row r="4" spans="1:24" ht="13.5" thickBot="1" x14ac:dyDescent="0.35">
      <c r="A4" s="23"/>
      <c r="B4" s="23"/>
      <c r="C4" s="14" t="str">
        <f t="shared" ref="C4:C52" si="1">IF(ISNUMBER(A4),COUNTIF($B$3:$B$52,CONCATENATE("&lt;=",A4)),"Pc=&gt;Sc")</f>
        <v>Pc=&gt;Sc</v>
      </c>
      <c r="D4" s="15" t="str">
        <f t="shared" ref="D4:D52" ca="1" si="2">IF(ISNUMBER(A4),A4-OFFSET($B$3,C4-1,0),"    NUM")</f>
        <v xml:space="preserve">    NUM</v>
      </c>
      <c r="E4" s="15" t="str">
        <f t="shared" ref="E4:E52" ca="1" si="3">IF(ISNUMBER(A4),OFFSET($B$3,C4,0)-OFFSET($B$3,C4-1,0),"     DENOM")</f>
        <v xml:space="preserve">     DENOM</v>
      </c>
      <c r="F4" s="16" t="str">
        <f t="shared" ref="F4:F52" si="4">IF(ISNUMBER(A4),IF(E4 = 0,0,D4/E4)," InterpVal")</f>
        <v xml:space="preserve"> InterpVal</v>
      </c>
      <c r="G4" s="22" t="str">
        <f>IF(ISNUMBER(A4),IF($B$53&gt;1, "  ERROR",C4+F4),"  ESm")</f>
        <v xml:space="preserve">  ESm</v>
      </c>
      <c r="H4" s="22" t="str">
        <f>IF(ISNUMBER(A4),IF($B$53&gt;1,"  ERROR",G4-G3),"   ESp")</f>
        <v xml:space="preserve">   ESp</v>
      </c>
      <c r="I4" s="18" t="str">
        <f>IF(ISNUMBER(A4),IF($B$53&gt;1, "  ERROR",H4/1),"  SPI(t)p")</f>
        <v xml:space="preserve">  SPI(t)p</v>
      </c>
      <c r="J4" s="18" t="str">
        <f>IF(ISNUMBER(A4),IF($B$53&gt;1, "   ERROR",G4/M4),"  SPI(t)m")</f>
        <v xml:space="preserve">  SPI(t)m</v>
      </c>
      <c r="K4" s="18" t="str">
        <f>IF(ISNUMBER(A4),IF($B$53&gt;1, "   ERROR",H4 - 1),"  SV(t)p")</f>
        <v xml:space="preserve">  SV(t)p</v>
      </c>
      <c r="L4" s="33" t="str">
        <f>IF(ISNUMBER(A4),IF($B$53&gt;1, "   ERROR",G4 - M4)," SV(t)m")</f>
        <v xml:space="preserve"> SV(t)m</v>
      </c>
      <c r="M4" s="20">
        <f xml:space="preserve"> M3 + 1</f>
        <v>2</v>
      </c>
      <c r="N4" s="49"/>
      <c r="O4" s="40" t="s">
        <v>20</v>
      </c>
      <c r="P4" s="47" t="str">
        <f>IF(AND(ISNUMBER($O$7), ISNUMBER(A4)),IF($B$53&gt;1, "   ERROR",IF(AND(OR($R$3 = "M", $R$3 = "B", $R$3 = "W"),OR($Q$3 = "S", $Q$3 = "V")), IF($O$11 &gt;= M4, ($O$7 + ($O$9/$R$5) - (M4 + ($O$7 - G4)/IF($Q$3 = "V", 1, J4)))*$R$5,"  F-SV(t)"), "  F-SV(t)")), "  F-SV(t)")</f>
        <v xml:space="preserve">  F-SV(t)</v>
      </c>
      <c r="Q4" s="38"/>
      <c r="R4" s="53" t="s">
        <v>5</v>
      </c>
      <c r="S4" s="48" t="str">
        <f t="shared" si="0"/>
        <v xml:space="preserve">   TSPIm</v>
      </c>
      <c r="T4" s="59"/>
      <c r="U4" s="51"/>
    </row>
    <row r="5" spans="1:24" ht="13" thickBot="1" x14ac:dyDescent="0.3">
      <c r="A5" s="23"/>
      <c r="B5" s="23"/>
      <c r="C5" s="14" t="str">
        <f t="shared" si="1"/>
        <v>Pc=&gt;Sc</v>
      </c>
      <c r="D5" s="15" t="str">
        <f t="shared" ca="1" si="2"/>
        <v xml:space="preserve">    NUM</v>
      </c>
      <c r="E5" s="15" t="str">
        <f t="shared" ca="1" si="3"/>
        <v xml:space="preserve">     DENOM</v>
      </c>
      <c r="F5" s="16" t="str">
        <f t="shared" si="4"/>
        <v xml:space="preserve"> InterpVal</v>
      </c>
      <c r="G5" s="22" t="str">
        <f t="shared" ref="G5:G52" si="5">IF(ISNUMBER(A5),IF($B$53&gt;1, "  ERROR",C5+F5),"  ESm")</f>
        <v xml:space="preserve">  ESm</v>
      </c>
      <c r="H5" s="22" t="str">
        <f t="shared" ref="H5:H52" si="6">IF(ISNUMBER(A5),IF($B$53&gt;1,"  ERROR",G5-G4),"   ESp")</f>
        <v xml:space="preserve">   ESp</v>
      </c>
      <c r="I5" s="18" t="str">
        <f t="shared" ref="I5:I52" si="7">IF(ISNUMBER(A5),IF($B$53&gt;1, "  ERROR",H5/1),"  SPI(t)p")</f>
        <v xml:space="preserve">  SPI(t)p</v>
      </c>
      <c r="J5" s="18" t="str">
        <f t="shared" ref="J5:J52" si="8">IF(ISNUMBER(A5),IF($B$53&gt;1, "   ERROR",G5/M5),"  SPI(t)m")</f>
        <v xml:space="preserve">  SPI(t)m</v>
      </c>
      <c r="K5" s="18" t="str">
        <f t="shared" ref="K5:K52" si="9">IF(ISNUMBER(A5),IF($B$53&gt;1, "   ERROR",H5 - 1),"  SV(t)p")</f>
        <v xml:space="preserve">  SV(t)p</v>
      </c>
      <c r="L5" s="33" t="str">
        <f t="shared" ref="L5:L52" si="10">IF(ISNUMBER(A5),IF($B$53&gt;1, "   ERROR",G5 - M5)," SV(t)m")</f>
        <v xml:space="preserve"> SV(t)m</v>
      </c>
      <c r="M5" s="20">
        <f t="shared" ref="M5:M52" si="11" xml:space="preserve"> M4 + 1</f>
        <v>3</v>
      </c>
      <c r="N5" s="49"/>
      <c r="O5" s="43"/>
      <c r="P5" s="47" t="str">
        <f t="shared" ref="P5:P52" si="12">IF(AND(ISNUMBER($O$7), ISNUMBER(A5)),IF($B$53&gt;1, "   ERROR",IF(AND(OR($R$3 = "M", $R$3 = "B", $R$3 = "W"),OR($Q$3 = "S", $Q$3 = "V")), IF($O$11 &gt;= M5, ($O$7 + ($O$9/$R$5) - (M5 + ($O$7 - G5)/IF($Q$3 = "V", 1, J5)))*$R$5,"  F-SV(t)"), "  F-SV(t)")), "  F-SV(t)")</f>
        <v xml:space="preserve">  F-SV(t)</v>
      </c>
      <c r="Q5" s="38"/>
      <c r="R5" s="108" t="str">
        <f>IF($R$3 = "M", 30.42, IF($R$3 = "B", 14, IF($R$3 = "W", 7,"  ")))</f>
        <v xml:space="preserve">  </v>
      </c>
      <c r="S5" s="48" t="str">
        <f t="shared" si="0"/>
        <v xml:space="preserve">   TSPIm</v>
      </c>
      <c r="T5" s="59"/>
      <c r="V5" s="66"/>
    </row>
    <row r="6" spans="1:24" ht="13" x14ac:dyDescent="0.3">
      <c r="A6" s="23"/>
      <c r="B6" s="23"/>
      <c r="C6" s="14" t="str">
        <f t="shared" si="1"/>
        <v>Pc=&gt;Sc</v>
      </c>
      <c r="D6" s="15" t="str">
        <f t="shared" ca="1" si="2"/>
        <v xml:space="preserve">    NUM</v>
      </c>
      <c r="E6" s="15" t="str">
        <f t="shared" ca="1" si="3"/>
        <v xml:space="preserve">     DENOM</v>
      </c>
      <c r="F6" s="16" t="str">
        <f t="shared" si="4"/>
        <v xml:space="preserve"> InterpVal</v>
      </c>
      <c r="G6" s="22" t="str">
        <f t="shared" si="5"/>
        <v xml:space="preserve">  ESm</v>
      </c>
      <c r="H6" s="22" t="str">
        <f t="shared" si="6"/>
        <v xml:space="preserve">   ESp</v>
      </c>
      <c r="I6" s="18" t="str">
        <f t="shared" si="7"/>
        <v xml:space="preserve">  SPI(t)p</v>
      </c>
      <c r="J6" s="18" t="str">
        <f t="shared" si="8"/>
        <v xml:space="preserve">  SPI(t)m</v>
      </c>
      <c r="K6" s="18" t="str">
        <f t="shared" si="9"/>
        <v xml:space="preserve">  SV(t)p</v>
      </c>
      <c r="L6" s="33" t="str">
        <f t="shared" si="10"/>
        <v xml:space="preserve"> SV(t)m</v>
      </c>
      <c r="M6" s="20">
        <f t="shared" si="11"/>
        <v>4</v>
      </c>
      <c r="N6" s="49"/>
      <c r="O6" s="40" t="s">
        <v>17</v>
      </c>
      <c r="P6" s="47" t="str">
        <f t="shared" si="12"/>
        <v xml:space="preserve">  F-SV(t)</v>
      </c>
      <c r="Q6" s="38"/>
      <c r="R6" s="38"/>
      <c r="S6" s="48" t="str">
        <f t="shared" si="0"/>
        <v xml:space="preserve">   TSPIm</v>
      </c>
      <c r="T6" s="59"/>
      <c r="X6" s="51"/>
    </row>
    <row r="7" spans="1:24" ht="13" thickBot="1" x14ac:dyDescent="0.3">
      <c r="A7" s="23"/>
      <c r="B7" s="23"/>
      <c r="C7" s="14" t="str">
        <f t="shared" si="1"/>
        <v>Pc=&gt;Sc</v>
      </c>
      <c r="D7" s="15" t="str">
        <f t="shared" ca="1" si="2"/>
        <v xml:space="preserve">    NUM</v>
      </c>
      <c r="E7" s="15" t="str">
        <f t="shared" ca="1" si="3"/>
        <v xml:space="preserve">     DENOM</v>
      </c>
      <c r="F7" s="16" t="str">
        <f t="shared" si="4"/>
        <v xml:space="preserve"> InterpVal</v>
      </c>
      <c r="G7" s="22" t="str">
        <f t="shared" si="5"/>
        <v xml:space="preserve">  ESm</v>
      </c>
      <c r="H7" s="22" t="str">
        <f t="shared" si="6"/>
        <v xml:space="preserve">   ESp</v>
      </c>
      <c r="I7" s="18" t="str">
        <f t="shared" si="7"/>
        <v xml:space="preserve">  SPI(t)p</v>
      </c>
      <c r="J7" s="18" t="str">
        <f t="shared" si="8"/>
        <v xml:space="preserve">  SPI(t)m</v>
      </c>
      <c r="K7" s="18" t="str">
        <f t="shared" si="9"/>
        <v xml:space="preserve">  SV(t)p</v>
      </c>
      <c r="L7" s="33" t="str">
        <f t="shared" si="10"/>
        <v xml:space="preserve"> SV(t)m</v>
      </c>
      <c r="M7" s="20">
        <f t="shared" si="11"/>
        <v>5</v>
      </c>
      <c r="N7" s="49"/>
      <c r="O7" s="62" t="str">
        <f>IF(AND(ISNUMBER(O3), COUNT(N3:N52) = 1, ISNUMBER(R5)),MATCH(O3, N3:N52) + ($O$5 - $O$3)/$R$5,"  ")</f>
        <v xml:space="preserve">  </v>
      </c>
      <c r="P7" s="47" t="str">
        <f t="shared" si="12"/>
        <v xml:space="preserve">  F-SV(t)</v>
      </c>
      <c r="Q7" s="38"/>
      <c r="R7" s="38"/>
      <c r="S7" s="48" t="str">
        <f t="shared" si="0"/>
        <v xml:space="preserve">   TSPIm</v>
      </c>
      <c r="T7" s="59"/>
      <c r="V7" s="1"/>
    </row>
    <row r="8" spans="1:24" ht="13" x14ac:dyDescent="0.3">
      <c r="A8" s="23"/>
      <c r="B8" s="23"/>
      <c r="C8" s="14" t="str">
        <f t="shared" si="1"/>
        <v>Pc=&gt;Sc</v>
      </c>
      <c r="D8" s="15" t="str">
        <f t="shared" ca="1" si="2"/>
        <v xml:space="preserve">    NUM</v>
      </c>
      <c r="E8" s="15" t="str">
        <f t="shared" ca="1" si="3"/>
        <v xml:space="preserve">     DENOM</v>
      </c>
      <c r="F8" s="16" t="str">
        <f t="shared" si="4"/>
        <v xml:space="preserve"> InterpVal</v>
      </c>
      <c r="G8" s="22" t="str">
        <f t="shared" si="5"/>
        <v xml:space="preserve">  ESm</v>
      </c>
      <c r="H8" s="22" t="str">
        <f t="shared" si="6"/>
        <v xml:space="preserve">   ESp</v>
      </c>
      <c r="I8" s="18" t="str">
        <f t="shared" si="7"/>
        <v xml:space="preserve">  SPI(t)p</v>
      </c>
      <c r="J8" s="18" t="str">
        <f t="shared" si="8"/>
        <v xml:space="preserve">  SPI(t)m</v>
      </c>
      <c r="K8" s="18" t="str">
        <f t="shared" si="9"/>
        <v xml:space="preserve">  SV(t)p</v>
      </c>
      <c r="L8" s="33" t="str">
        <f t="shared" si="10"/>
        <v xml:space="preserve"> SV(t)m</v>
      </c>
      <c r="M8" s="20">
        <f t="shared" si="11"/>
        <v>6</v>
      </c>
      <c r="N8" s="49"/>
      <c r="O8" s="40" t="s">
        <v>21</v>
      </c>
      <c r="P8" s="47" t="str">
        <f t="shared" si="12"/>
        <v xml:space="preserve">  F-SV(t)</v>
      </c>
      <c r="Q8" s="38"/>
      <c r="R8" s="38"/>
      <c r="S8" s="48" t="str">
        <f t="shared" si="0"/>
        <v xml:space="preserve">   TSPIm</v>
      </c>
      <c r="T8" s="59"/>
      <c r="V8" s="51"/>
      <c r="X8" s="51"/>
    </row>
    <row r="9" spans="1:24" ht="13" thickBot="1" x14ac:dyDescent="0.3">
      <c r="A9" s="23"/>
      <c r="B9" s="23"/>
      <c r="C9" s="14" t="str">
        <f t="shared" si="1"/>
        <v>Pc=&gt;Sc</v>
      </c>
      <c r="D9" s="15" t="str">
        <f t="shared" ca="1" si="2"/>
        <v xml:space="preserve">    NUM</v>
      </c>
      <c r="E9" s="15" t="str">
        <f t="shared" ca="1" si="3"/>
        <v xml:space="preserve">     DENOM</v>
      </c>
      <c r="F9" s="16" t="str">
        <f t="shared" si="4"/>
        <v xml:space="preserve"> InterpVal</v>
      </c>
      <c r="G9" s="22" t="str">
        <f t="shared" si="5"/>
        <v xml:space="preserve">  ESm</v>
      </c>
      <c r="H9" s="22" t="str">
        <f t="shared" si="6"/>
        <v xml:space="preserve">   ESp</v>
      </c>
      <c r="I9" s="18" t="str">
        <f t="shared" si="7"/>
        <v xml:space="preserve">  SPI(t)p</v>
      </c>
      <c r="J9" s="18" t="str">
        <f t="shared" si="8"/>
        <v xml:space="preserve">  SPI(t)m</v>
      </c>
      <c r="K9" s="18" t="str">
        <f t="shared" si="9"/>
        <v xml:space="preserve">  SV(t)p</v>
      </c>
      <c r="L9" s="33" t="str">
        <f t="shared" si="10"/>
        <v xml:space="preserve"> SV(t)m</v>
      </c>
      <c r="M9" s="20">
        <f t="shared" si="11"/>
        <v>7</v>
      </c>
      <c r="N9" s="49"/>
      <c r="O9" s="60"/>
      <c r="P9" s="47" t="str">
        <f t="shared" si="12"/>
        <v xml:space="preserve">  F-SV(t)</v>
      </c>
      <c r="Q9" s="38"/>
      <c r="R9" s="38"/>
      <c r="S9" s="48" t="str">
        <f t="shared" si="0"/>
        <v xml:space="preserve">   TSPIm</v>
      </c>
      <c r="T9" s="59"/>
      <c r="V9" s="65"/>
    </row>
    <row r="10" spans="1:24" ht="13" x14ac:dyDescent="0.3">
      <c r="A10" s="23"/>
      <c r="B10" s="23"/>
      <c r="C10" s="14" t="str">
        <f t="shared" si="1"/>
        <v>Pc=&gt;Sc</v>
      </c>
      <c r="D10" s="15" t="str">
        <f t="shared" ca="1" si="2"/>
        <v xml:space="preserve">    NUM</v>
      </c>
      <c r="E10" s="15" t="str">
        <f t="shared" ca="1" si="3"/>
        <v xml:space="preserve">     DENOM</v>
      </c>
      <c r="F10" s="16" t="str">
        <f t="shared" si="4"/>
        <v xml:space="preserve"> InterpVal</v>
      </c>
      <c r="G10" s="22" t="str">
        <f t="shared" si="5"/>
        <v xml:space="preserve">  ESm</v>
      </c>
      <c r="H10" s="22" t="str">
        <f t="shared" si="6"/>
        <v xml:space="preserve">   ESp</v>
      </c>
      <c r="I10" s="18" t="str">
        <f t="shared" si="7"/>
        <v xml:space="preserve">  SPI(t)p</v>
      </c>
      <c r="J10" s="18" t="str">
        <f t="shared" si="8"/>
        <v xml:space="preserve">  SPI(t)m</v>
      </c>
      <c r="K10" s="18" t="str">
        <f t="shared" si="9"/>
        <v xml:space="preserve">  SV(t)p</v>
      </c>
      <c r="L10" s="33" t="str">
        <f t="shared" si="10"/>
        <v xml:space="preserve"> SV(t)m</v>
      </c>
      <c r="M10" s="20">
        <f t="shared" si="11"/>
        <v>8</v>
      </c>
      <c r="N10" s="49"/>
      <c r="O10" s="40" t="s">
        <v>25</v>
      </c>
      <c r="P10" s="47" t="str">
        <f>IF(AND(ISNUMBER($O$7), ISNUMBER(A10)),IF($B$53&gt;1, "   ERROR",IF(AND(OR($R$3 = "M", $R$3 = "B", $R$3 = "W"),OR($Q$3 = "S", $Q$3 = "V")), IF($O$11 &gt;= M10, ($O$7 + ($O$9/$R$5) - (M10 + ($O$7 - G10)/IF($Q$3 = "V", 1, J10)))*$R$5,"  F-SV(t)"), "  F-SV(t)")), "  F-SV(t)")</f>
        <v xml:space="preserve">  F-SV(t)</v>
      </c>
      <c r="Q10" s="38"/>
      <c r="R10" s="38"/>
      <c r="S10" s="48" t="str">
        <f t="shared" si="0"/>
        <v xml:space="preserve">   TSPIm</v>
      </c>
      <c r="T10" s="59"/>
      <c r="V10" s="5"/>
      <c r="X10" s="59"/>
    </row>
    <row r="11" spans="1:24" ht="13" thickBot="1" x14ac:dyDescent="0.3">
      <c r="A11" s="23"/>
      <c r="B11" s="23"/>
      <c r="C11" s="14" t="str">
        <f t="shared" si="1"/>
        <v>Pc=&gt;Sc</v>
      </c>
      <c r="D11" s="15" t="str">
        <f t="shared" ca="1" si="2"/>
        <v xml:space="preserve">    NUM</v>
      </c>
      <c r="E11" s="15" t="str">
        <f t="shared" ca="1" si="3"/>
        <v xml:space="preserve">     DENOM</v>
      </c>
      <c r="F11" s="16" t="str">
        <f t="shared" si="4"/>
        <v xml:space="preserve"> InterpVal</v>
      </c>
      <c r="G11" s="22" t="str">
        <f t="shared" si="5"/>
        <v xml:space="preserve">  ESm</v>
      </c>
      <c r="H11" s="22" t="str">
        <f t="shared" si="6"/>
        <v xml:space="preserve">   ESp</v>
      </c>
      <c r="I11" s="18" t="str">
        <f t="shared" si="7"/>
        <v xml:space="preserve">  SPI(t)p</v>
      </c>
      <c r="J11" s="18" t="str">
        <f t="shared" si="8"/>
        <v xml:space="preserve">  SPI(t)m</v>
      </c>
      <c r="K11" s="18" t="str">
        <f t="shared" si="9"/>
        <v xml:space="preserve">  SV(t)p</v>
      </c>
      <c r="L11" s="33" t="str">
        <f t="shared" si="10"/>
        <v xml:space="preserve"> SV(t)m</v>
      </c>
      <c r="M11" s="20">
        <f t="shared" si="11"/>
        <v>9</v>
      </c>
      <c r="N11" s="49"/>
      <c r="O11" s="68" t="str">
        <f xml:space="preserve"> IF(AND(ISNUMBER($O$3), COUNT(N3:N52) = 1),MATCH($O$3,N3:N52), "  ")</f>
        <v xml:space="preserve">  </v>
      </c>
      <c r="P11" s="47" t="str">
        <f t="shared" si="12"/>
        <v xml:space="preserve">  F-SV(t)</v>
      </c>
      <c r="Q11" s="38"/>
      <c r="R11" s="38"/>
      <c r="S11" s="48" t="str">
        <f t="shared" si="0"/>
        <v xml:space="preserve">   TSPIm</v>
      </c>
      <c r="T11" s="59"/>
    </row>
    <row r="12" spans="1:24" x14ac:dyDescent="0.25">
      <c r="A12" s="23"/>
      <c r="B12" s="23"/>
      <c r="C12" s="14" t="str">
        <f t="shared" si="1"/>
        <v>Pc=&gt;Sc</v>
      </c>
      <c r="D12" s="15" t="str">
        <f t="shared" ca="1" si="2"/>
        <v xml:space="preserve">    NUM</v>
      </c>
      <c r="E12" s="15" t="str">
        <f t="shared" ca="1" si="3"/>
        <v xml:space="preserve">     DENOM</v>
      </c>
      <c r="F12" s="16" t="str">
        <f t="shared" si="4"/>
        <v xml:space="preserve"> InterpVal</v>
      </c>
      <c r="G12" s="22" t="str">
        <f t="shared" si="5"/>
        <v xml:space="preserve">  ESm</v>
      </c>
      <c r="H12" s="22" t="str">
        <f t="shared" si="6"/>
        <v xml:space="preserve">   ESp</v>
      </c>
      <c r="I12" s="18" t="str">
        <f t="shared" si="7"/>
        <v xml:space="preserve">  SPI(t)p</v>
      </c>
      <c r="J12" s="18" t="str">
        <f t="shared" si="8"/>
        <v xml:space="preserve">  SPI(t)m</v>
      </c>
      <c r="K12" s="18" t="str">
        <f t="shared" si="9"/>
        <v xml:space="preserve">  SV(t)p</v>
      </c>
      <c r="L12" s="33" t="str">
        <f t="shared" si="10"/>
        <v xml:space="preserve"> SV(t)m</v>
      </c>
      <c r="M12" s="20">
        <f t="shared" si="11"/>
        <v>10</v>
      </c>
      <c r="N12" s="49"/>
      <c r="O12" s="41"/>
      <c r="P12" s="47" t="str">
        <f t="shared" si="12"/>
        <v xml:space="preserve">  F-SV(t)</v>
      </c>
      <c r="Q12" s="38"/>
      <c r="R12" s="38"/>
      <c r="S12" s="48" t="str">
        <f t="shared" si="0"/>
        <v xml:space="preserve">   TSPIm</v>
      </c>
      <c r="T12" s="59"/>
    </row>
    <row r="13" spans="1:24" x14ac:dyDescent="0.25">
      <c r="A13" s="23"/>
      <c r="B13" s="23"/>
      <c r="C13" s="14" t="str">
        <f t="shared" si="1"/>
        <v>Pc=&gt;Sc</v>
      </c>
      <c r="D13" s="15" t="str">
        <f t="shared" ca="1" si="2"/>
        <v xml:space="preserve">    NUM</v>
      </c>
      <c r="E13" s="15" t="str">
        <f t="shared" ca="1" si="3"/>
        <v xml:space="preserve">     DENOM</v>
      </c>
      <c r="F13" s="16" t="str">
        <f t="shared" si="4"/>
        <v xml:space="preserve"> InterpVal</v>
      </c>
      <c r="G13" s="22" t="str">
        <f t="shared" si="5"/>
        <v xml:space="preserve">  ESm</v>
      </c>
      <c r="H13" s="22" t="str">
        <f t="shared" si="6"/>
        <v xml:space="preserve">   ESp</v>
      </c>
      <c r="I13" s="18" t="str">
        <f t="shared" si="7"/>
        <v xml:space="preserve">  SPI(t)p</v>
      </c>
      <c r="J13" s="18" t="str">
        <f t="shared" si="8"/>
        <v xml:space="preserve">  SPI(t)m</v>
      </c>
      <c r="K13" s="18" t="str">
        <f t="shared" si="9"/>
        <v xml:space="preserve">  SV(t)p</v>
      </c>
      <c r="L13" s="33" t="str">
        <f t="shared" si="10"/>
        <v xml:space="preserve"> SV(t)m</v>
      </c>
      <c r="M13" s="20">
        <f t="shared" si="11"/>
        <v>11</v>
      </c>
      <c r="N13" s="49"/>
      <c r="O13" s="41"/>
      <c r="P13" s="47" t="str">
        <f t="shared" si="12"/>
        <v xml:space="preserve">  F-SV(t)</v>
      </c>
      <c r="Q13" s="38"/>
      <c r="R13" s="38"/>
      <c r="S13" s="48" t="str">
        <f t="shared" si="0"/>
        <v xml:space="preserve">   TSPIm</v>
      </c>
      <c r="T13" s="59"/>
    </row>
    <row r="14" spans="1:24" x14ac:dyDescent="0.25">
      <c r="A14" s="23"/>
      <c r="B14" s="23"/>
      <c r="C14" s="14" t="str">
        <f t="shared" si="1"/>
        <v>Pc=&gt;Sc</v>
      </c>
      <c r="D14" s="15" t="str">
        <f t="shared" ca="1" si="2"/>
        <v xml:space="preserve">    NUM</v>
      </c>
      <c r="E14" s="15" t="str">
        <f t="shared" ca="1" si="3"/>
        <v xml:space="preserve">     DENOM</v>
      </c>
      <c r="F14" s="16" t="str">
        <f t="shared" si="4"/>
        <v xml:space="preserve"> InterpVal</v>
      </c>
      <c r="G14" s="22" t="str">
        <f t="shared" si="5"/>
        <v xml:space="preserve">  ESm</v>
      </c>
      <c r="H14" s="22" t="str">
        <f t="shared" si="6"/>
        <v xml:space="preserve">   ESp</v>
      </c>
      <c r="I14" s="18" t="str">
        <f t="shared" si="7"/>
        <v xml:space="preserve">  SPI(t)p</v>
      </c>
      <c r="J14" s="18" t="str">
        <f t="shared" si="8"/>
        <v xml:space="preserve">  SPI(t)m</v>
      </c>
      <c r="K14" s="18" t="str">
        <f t="shared" si="9"/>
        <v xml:space="preserve">  SV(t)p</v>
      </c>
      <c r="L14" s="33" t="str">
        <f t="shared" si="10"/>
        <v xml:space="preserve"> SV(t)m</v>
      </c>
      <c r="M14" s="20">
        <f t="shared" si="11"/>
        <v>12</v>
      </c>
      <c r="N14" s="49"/>
      <c r="O14" s="41"/>
      <c r="P14" s="47" t="str">
        <f t="shared" si="12"/>
        <v xml:space="preserve">  F-SV(t)</v>
      </c>
      <c r="Q14" s="38"/>
      <c r="R14" s="38"/>
      <c r="S14" s="48" t="str">
        <f t="shared" si="0"/>
        <v xml:space="preserve">   TSPIm</v>
      </c>
      <c r="T14" s="59"/>
    </row>
    <row r="15" spans="1:24" x14ac:dyDescent="0.25">
      <c r="A15" s="23"/>
      <c r="B15" s="23"/>
      <c r="C15" s="14" t="str">
        <f t="shared" si="1"/>
        <v>Pc=&gt;Sc</v>
      </c>
      <c r="D15" s="15" t="str">
        <f t="shared" ca="1" si="2"/>
        <v xml:space="preserve">    NUM</v>
      </c>
      <c r="E15" s="15" t="str">
        <f t="shared" ca="1" si="3"/>
        <v xml:space="preserve">     DENOM</v>
      </c>
      <c r="F15" s="16" t="str">
        <f t="shared" si="4"/>
        <v xml:space="preserve"> InterpVal</v>
      </c>
      <c r="G15" s="22" t="str">
        <f t="shared" si="5"/>
        <v xml:space="preserve">  ESm</v>
      </c>
      <c r="H15" s="22" t="str">
        <f t="shared" si="6"/>
        <v xml:space="preserve">   ESp</v>
      </c>
      <c r="I15" s="18" t="str">
        <f t="shared" si="7"/>
        <v xml:space="preserve">  SPI(t)p</v>
      </c>
      <c r="J15" s="18" t="str">
        <f t="shared" si="8"/>
        <v xml:space="preserve">  SPI(t)m</v>
      </c>
      <c r="K15" s="18" t="str">
        <f t="shared" si="9"/>
        <v xml:space="preserve">  SV(t)p</v>
      </c>
      <c r="L15" s="33" t="str">
        <f t="shared" si="10"/>
        <v xml:space="preserve"> SV(t)m</v>
      </c>
      <c r="M15" s="20">
        <f t="shared" si="11"/>
        <v>13</v>
      </c>
      <c r="N15" s="49"/>
      <c r="O15" s="41"/>
      <c r="P15" s="47" t="str">
        <f t="shared" si="12"/>
        <v xml:space="preserve">  F-SV(t)</v>
      </c>
      <c r="Q15" s="38"/>
      <c r="R15" s="38"/>
      <c r="S15" s="48" t="str">
        <f t="shared" si="0"/>
        <v xml:space="preserve">   TSPIm</v>
      </c>
    </row>
    <row r="16" spans="1:24" x14ac:dyDescent="0.25">
      <c r="A16" s="23"/>
      <c r="B16" s="23"/>
      <c r="C16" s="14" t="str">
        <f t="shared" si="1"/>
        <v>Pc=&gt;Sc</v>
      </c>
      <c r="D16" s="15" t="str">
        <f t="shared" ca="1" si="2"/>
        <v xml:space="preserve">    NUM</v>
      </c>
      <c r="E16" s="15" t="str">
        <f t="shared" ca="1" si="3"/>
        <v xml:space="preserve">     DENOM</v>
      </c>
      <c r="F16" s="16" t="str">
        <f t="shared" si="4"/>
        <v xml:space="preserve"> InterpVal</v>
      </c>
      <c r="G16" s="22" t="str">
        <f t="shared" si="5"/>
        <v xml:space="preserve">  ESm</v>
      </c>
      <c r="H16" s="22" t="str">
        <f t="shared" si="6"/>
        <v xml:space="preserve">   ESp</v>
      </c>
      <c r="I16" s="18" t="str">
        <f t="shared" si="7"/>
        <v xml:space="preserve">  SPI(t)p</v>
      </c>
      <c r="J16" s="18" t="str">
        <f t="shared" si="8"/>
        <v xml:space="preserve">  SPI(t)m</v>
      </c>
      <c r="K16" s="18" t="str">
        <f t="shared" si="9"/>
        <v xml:space="preserve">  SV(t)p</v>
      </c>
      <c r="L16" s="33" t="str">
        <f t="shared" si="10"/>
        <v xml:space="preserve"> SV(t)m</v>
      </c>
      <c r="M16" s="20">
        <f t="shared" si="11"/>
        <v>14</v>
      </c>
      <c r="N16" s="49"/>
      <c r="O16" s="41"/>
      <c r="P16" s="47" t="str">
        <f t="shared" si="12"/>
        <v xml:space="preserve">  F-SV(t)</v>
      </c>
      <c r="Q16" s="38"/>
      <c r="R16" s="38"/>
      <c r="S16" s="48" t="str">
        <f t="shared" si="0"/>
        <v xml:space="preserve">   TSPIm</v>
      </c>
    </row>
    <row r="17" spans="1:22" x14ac:dyDescent="0.25">
      <c r="A17" s="23"/>
      <c r="B17" s="23"/>
      <c r="C17" s="14" t="str">
        <f t="shared" si="1"/>
        <v>Pc=&gt;Sc</v>
      </c>
      <c r="D17" s="15" t="str">
        <f t="shared" ca="1" si="2"/>
        <v xml:space="preserve">    NUM</v>
      </c>
      <c r="E17" s="15" t="str">
        <f t="shared" ca="1" si="3"/>
        <v xml:space="preserve">     DENOM</v>
      </c>
      <c r="F17" s="16" t="str">
        <f t="shared" si="4"/>
        <v xml:space="preserve"> InterpVal</v>
      </c>
      <c r="G17" s="22" t="str">
        <f t="shared" si="5"/>
        <v xml:space="preserve">  ESm</v>
      </c>
      <c r="H17" s="22" t="str">
        <f t="shared" si="6"/>
        <v xml:space="preserve">   ESp</v>
      </c>
      <c r="I17" s="18" t="str">
        <f t="shared" si="7"/>
        <v xml:space="preserve">  SPI(t)p</v>
      </c>
      <c r="J17" s="18" t="str">
        <f t="shared" si="8"/>
        <v xml:space="preserve">  SPI(t)m</v>
      </c>
      <c r="K17" s="18" t="str">
        <f t="shared" si="9"/>
        <v xml:space="preserve">  SV(t)p</v>
      </c>
      <c r="L17" s="33" t="str">
        <f t="shared" si="10"/>
        <v xml:space="preserve"> SV(t)m</v>
      </c>
      <c r="M17" s="20">
        <f t="shared" si="11"/>
        <v>15</v>
      </c>
      <c r="N17" s="49"/>
      <c r="O17" s="41"/>
      <c r="P17" s="47" t="str">
        <f t="shared" si="12"/>
        <v xml:space="preserve">  F-SV(t)</v>
      </c>
      <c r="Q17" s="38"/>
      <c r="R17" s="38"/>
      <c r="S17" s="48" t="str">
        <f t="shared" si="0"/>
        <v xml:space="preserve">   TSPIm</v>
      </c>
    </row>
    <row r="18" spans="1:22" x14ac:dyDescent="0.25">
      <c r="A18" s="23"/>
      <c r="B18" s="23"/>
      <c r="C18" s="14" t="str">
        <f t="shared" si="1"/>
        <v>Pc=&gt;Sc</v>
      </c>
      <c r="D18" s="15" t="str">
        <f t="shared" ca="1" si="2"/>
        <v xml:space="preserve">    NUM</v>
      </c>
      <c r="E18" s="15" t="str">
        <f t="shared" ca="1" si="3"/>
        <v xml:space="preserve">     DENOM</v>
      </c>
      <c r="F18" s="16" t="str">
        <f t="shared" si="4"/>
        <v xml:space="preserve"> InterpVal</v>
      </c>
      <c r="G18" s="22" t="str">
        <f t="shared" si="5"/>
        <v xml:space="preserve">  ESm</v>
      </c>
      <c r="H18" s="22" t="str">
        <f t="shared" si="6"/>
        <v xml:space="preserve">   ESp</v>
      </c>
      <c r="I18" s="18" t="str">
        <f t="shared" si="7"/>
        <v xml:space="preserve">  SPI(t)p</v>
      </c>
      <c r="J18" s="18" t="str">
        <f t="shared" si="8"/>
        <v xml:space="preserve">  SPI(t)m</v>
      </c>
      <c r="K18" s="18" t="str">
        <f t="shared" si="9"/>
        <v xml:space="preserve">  SV(t)p</v>
      </c>
      <c r="L18" s="33" t="str">
        <f t="shared" si="10"/>
        <v xml:space="preserve"> SV(t)m</v>
      </c>
      <c r="M18" s="20">
        <f t="shared" si="11"/>
        <v>16</v>
      </c>
      <c r="N18" s="49"/>
      <c r="O18" s="41"/>
      <c r="P18" s="47" t="str">
        <f t="shared" si="12"/>
        <v xml:space="preserve">  F-SV(t)</v>
      </c>
      <c r="Q18" s="38"/>
      <c r="R18" s="38"/>
      <c r="S18" s="48" t="str">
        <f t="shared" si="0"/>
        <v xml:space="preserve">   TSPIm</v>
      </c>
    </row>
    <row r="19" spans="1:22" x14ac:dyDescent="0.25">
      <c r="A19" s="23"/>
      <c r="B19" s="23"/>
      <c r="C19" s="14" t="str">
        <f t="shared" si="1"/>
        <v>Pc=&gt;Sc</v>
      </c>
      <c r="D19" s="15" t="str">
        <f t="shared" ca="1" si="2"/>
        <v xml:space="preserve">    NUM</v>
      </c>
      <c r="E19" s="15" t="str">
        <f t="shared" ca="1" si="3"/>
        <v xml:space="preserve">     DENOM</v>
      </c>
      <c r="F19" s="16" t="str">
        <f t="shared" si="4"/>
        <v xml:space="preserve"> InterpVal</v>
      </c>
      <c r="G19" s="22" t="str">
        <f t="shared" si="5"/>
        <v xml:space="preserve">  ESm</v>
      </c>
      <c r="H19" s="22" t="str">
        <f t="shared" si="6"/>
        <v xml:space="preserve">   ESp</v>
      </c>
      <c r="I19" s="18" t="str">
        <f t="shared" si="7"/>
        <v xml:space="preserve">  SPI(t)p</v>
      </c>
      <c r="J19" s="18" t="str">
        <f t="shared" si="8"/>
        <v xml:space="preserve">  SPI(t)m</v>
      </c>
      <c r="K19" s="18" t="str">
        <f t="shared" si="9"/>
        <v xml:space="preserve">  SV(t)p</v>
      </c>
      <c r="L19" s="33" t="str">
        <f t="shared" si="10"/>
        <v xml:space="preserve"> SV(t)m</v>
      </c>
      <c r="M19" s="20">
        <f t="shared" si="11"/>
        <v>17</v>
      </c>
      <c r="N19" s="49"/>
      <c r="O19" s="41"/>
      <c r="P19" s="47" t="str">
        <f t="shared" si="12"/>
        <v xml:space="preserve">  F-SV(t)</v>
      </c>
      <c r="Q19" s="38"/>
      <c r="R19" s="38"/>
      <c r="S19" s="48" t="str">
        <f t="shared" si="0"/>
        <v xml:space="preserve">   TSPIm</v>
      </c>
    </row>
    <row r="20" spans="1:22" x14ac:dyDescent="0.25">
      <c r="A20" s="23"/>
      <c r="B20" s="23"/>
      <c r="C20" s="14" t="str">
        <f t="shared" si="1"/>
        <v>Pc=&gt;Sc</v>
      </c>
      <c r="D20" s="15" t="str">
        <f t="shared" ca="1" si="2"/>
        <v xml:space="preserve">    NUM</v>
      </c>
      <c r="E20" s="15" t="str">
        <f t="shared" ca="1" si="3"/>
        <v xml:space="preserve">     DENOM</v>
      </c>
      <c r="F20" s="16" t="str">
        <f t="shared" si="4"/>
        <v xml:space="preserve"> InterpVal</v>
      </c>
      <c r="G20" s="22" t="str">
        <f t="shared" si="5"/>
        <v xml:space="preserve">  ESm</v>
      </c>
      <c r="H20" s="22" t="str">
        <f t="shared" si="6"/>
        <v xml:space="preserve">   ESp</v>
      </c>
      <c r="I20" s="18" t="str">
        <f t="shared" si="7"/>
        <v xml:space="preserve">  SPI(t)p</v>
      </c>
      <c r="J20" s="18" t="str">
        <f t="shared" si="8"/>
        <v xml:space="preserve">  SPI(t)m</v>
      </c>
      <c r="K20" s="18" t="str">
        <f t="shared" si="9"/>
        <v xml:space="preserve">  SV(t)p</v>
      </c>
      <c r="L20" s="33" t="str">
        <f t="shared" si="10"/>
        <v xml:space="preserve"> SV(t)m</v>
      </c>
      <c r="M20" s="20">
        <f t="shared" si="11"/>
        <v>18</v>
      </c>
      <c r="N20" s="49"/>
      <c r="O20" s="41"/>
      <c r="P20" s="47" t="str">
        <f t="shared" si="12"/>
        <v xml:space="preserve">  F-SV(t)</v>
      </c>
      <c r="Q20" s="38"/>
      <c r="R20" s="38"/>
      <c r="S20" s="48" t="str">
        <f t="shared" si="0"/>
        <v xml:space="preserve">   TSPIm</v>
      </c>
    </row>
    <row r="21" spans="1:22" x14ac:dyDescent="0.25">
      <c r="A21" s="23"/>
      <c r="B21" s="23"/>
      <c r="C21" s="14" t="str">
        <f t="shared" si="1"/>
        <v>Pc=&gt;Sc</v>
      </c>
      <c r="D21" s="15" t="str">
        <f t="shared" ca="1" si="2"/>
        <v xml:space="preserve">    NUM</v>
      </c>
      <c r="E21" s="15" t="str">
        <f t="shared" ca="1" si="3"/>
        <v xml:space="preserve">     DENOM</v>
      </c>
      <c r="F21" s="16" t="str">
        <f t="shared" si="4"/>
        <v xml:space="preserve"> InterpVal</v>
      </c>
      <c r="G21" s="22" t="str">
        <f t="shared" si="5"/>
        <v xml:space="preserve">  ESm</v>
      </c>
      <c r="H21" s="22" t="str">
        <f t="shared" si="6"/>
        <v xml:space="preserve">   ESp</v>
      </c>
      <c r="I21" s="18" t="str">
        <f t="shared" si="7"/>
        <v xml:space="preserve">  SPI(t)p</v>
      </c>
      <c r="J21" s="18" t="str">
        <f t="shared" si="8"/>
        <v xml:space="preserve">  SPI(t)m</v>
      </c>
      <c r="K21" s="18" t="str">
        <f t="shared" si="9"/>
        <v xml:space="preserve">  SV(t)p</v>
      </c>
      <c r="L21" s="33" t="str">
        <f t="shared" si="10"/>
        <v xml:space="preserve"> SV(t)m</v>
      </c>
      <c r="M21" s="20">
        <f t="shared" si="11"/>
        <v>19</v>
      </c>
      <c r="N21" s="49"/>
      <c r="O21" s="41"/>
      <c r="P21" s="47" t="str">
        <f t="shared" si="12"/>
        <v xml:space="preserve">  F-SV(t)</v>
      </c>
      <c r="Q21" s="38"/>
      <c r="R21" s="38"/>
      <c r="S21" s="48" t="str">
        <f t="shared" si="0"/>
        <v xml:space="preserve">   TSPIm</v>
      </c>
    </row>
    <row r="22" spans="1:22" x14ac:dyDescent="0.25">
      <c r="A22" s="23"/>
      <c r="B22" s="23"/>
      <c r="C22" s="14" t="str">
        <f t="shared" si="1"/>
        <v>Pc=&gt;Sc</v>
      </c>
      <c r="D22" s="15" t="str">
        <f t="shared" ca="1" si="2"/>
        <v xml:space="preserve">    NUM</v>
      </c>
      <c r="E22" s="15" t="str">
        <f t="shared" ca="1" si="3"/>
        <v xml:space="preserve">     DENOM</v>
      </c>
      <c r="F22" s="16" t="str">
        <f t="shared" si="4"/>
        <v xml:space="preserve"> InterpVal</v>
      </c>
      <c r="G22" s="22" t="str">
        <f t="shared" si="5"/>
        <v xml:space="preserve">  ESm</v>
      </c>
      <c r="H22" s="22" t="str">
        <f t="shared" si="6"/>
        <v xml:space="preserve">   ESp</v>
      </c>
      <c r="I22" s="18" t="str">
        <f t="shared" si="7"/>
        <v xml:space="preserve">  SPI(t)p</v>
      </c>
      <c r="J22" s="18" t="str">
        <f t="shared" si="8"/>
        <v xml:space="preserve">  SPI(t)m</v>
      </c>
      <c r="K22" s="18" t="str">
        <f t="shared" si="9"/>
        <v xml:space="preserve">  SV(t)p</v>
      </c>
      <c r="L22" s="33" t="str">
        <f t="shared" si="10"/>
        <v xml:space="preserve"> SV(t)m</v>
      </c>
      <c r="M22" s="20">
        <f t="shared" si="11"/>
        <v>20</v>
      </c>
      <c r="N22" s="49"/>
      <c r="O22" s="41"/>
      <c r="P22" s="47" t="str">
        <f t="shared" si="12"/>
        <v xml:space="preserve">  F-SV(t)</v>
      </c>
      <c r="Q22" s="38"/>
      <c r="R22" s="38"/>
      <c r="S22" s="48" t="str">
        <f t="shared" si="0"/>
        <v xml:space="preserve">   TSPIm</v>
      </c>
    </row>
    <row r="23" spans="1:22" x14ac:dyDescent="0.25">
      <c r="A23" s="23"/>
      <c r="B23" s="23"/>
      <c r="C23" s="14" t="str">
        <f t="shared" si="1"/>
        <v>Pc=&gt;Sc</v>
      </c>
      <c r="D23" s="15" t="str">
        <f t="shared" ca="1" si="2"/>
        <v xml:space="preserve">    NUM</v>
      </c>
      <c r="E23" s="15" t="str">
        <f t="shared" ca="1" si="3"/>
        <v xml:space="preserve">     DENOM</v>
      </c>
      <c r="F23" s="16" t="str">
        <f t="shared" si="4"/>
        <v xml:space="preserve"> InterpVal</v>
      </c>
      <c r="G23" s="22" t="str">
        <f t="shared" si="5"/>
        <v xml:space="preserve">  ESm</v>
      </c>
      <c r="H23" s="22" t="str">
        <f t="shared" si="6"/>
        <v xml:space="preserve">   ESp</v>
      </c>
      <c r="I23" s="18" t="str">
        <f t="shared" si="7"/>
        <v xml:space="preserve">  SPI(t)p</v>
      </c>
      <c r="J23" s="18" t="str">
        <f t="shared" si="8"/>
        <v xml:space="preserve">  SPI(t)m</v>
      </c>
      <c r="K23" s="18" t="str">
        <f t="shared" si="9"/>
        <v xml:space="preserve">  SV(t)p</v>
      </c>
      <c r="L23" s="33" t="str">
        <f t="shared" si="10"/>
        <v xml:space="preserve"> SV(t)m</v>
      </c>
      <c r="M23" s="20">
        <f t="shared" si="11"/>
        <v>21</v>
      </c>
      <c r="N23" s="49"/>
      <c r="O23" s="41"/>
      <c r="P23" s="47" t="str">
        <f t="shared" si="12"/>
        <v xml:space="preserve">  F-SV(t)</v>
      </c>
      <c r="Q23" s="38"/>
      <c r="R23" s="38"/>
      <c r="S23" s="48" t="str">
        <f t="shared" si="0"/>
        <v xml:space="preserve">   TSPIm</v>
      </c>
    </row>
    <row r="24" spans="1:22" x14ac:dyDescent="0.25">
      <c r="A24" s="23"/>
      <c r="B24" s="23"/>
      <c r="C24" s="14" t="str">
        <f t="shared" si="1"/>
        <v>Pc=&gt;Sc</v>
      </c>
      <c r="D24" s="15" t="str">
        <f t="shared" ca="1" si="2"/>
        <v xml:space="preserve">    NUM</v>
      </c>
      <c r="E24" s="15" t="str">
        <f t="shared" ca="1" si="3"/>
        <v xml:space="preserve">     DENOM</v>
      </c>
      <c r="F24" s="16" t="str">
        <f t="shared" si="4"/>
        <v xml:space="preserve"> InterpVal</v>
      </c>
      <c r="G24" s="22" t="str">
        <f t="shared" si="5"/>
        <v xml:space="preserve">  ESm</v>
      </c>
      <c r="H24" s="22" t="str">
        <f t="shared" si="6"/>
        <v xml:space="preserve">   ESp</v>
      </c>
      <c r="I24" s="18" t="str">
        <f t="shared" si="7"/>
        <v xml:space="preserve">  SPI(t)p</v>
      </c>
      <c r="J24" s="18" t="str">
        <f t="shared" si="8"/>
        <v xml:space="preserve">  SPI(t)m</v>
      </c>
      <c r="K24" s="18" t="str">
        <f t="shared" si="9"/>
        <v xml:space="preserve">  SV(t)p</v>
      </c>
      <c r="L24" s="33" t="str">
        <f t="shared" si="10"/>
        <v xml:space="preserve"> SV(t)m</v>
      </c>
      <c r="M24" s="20">
        <f t="shared" si="11"/>
        <v>22</v>
      </c>
      <c r="N24" s="49"/>
      <c r="O24" s="41"/>
      <c r="P24" s="47" t="str">
        <f t="shared" si="12"/>
        <v xml:space="preserve">  F-SV(t)</v>
      </c>
      <c r="Q24" s="38"/>
      <c r="R24" s="38"/>
      <c r="S24" s="48" t="str">
        <f t="shared" si="0"/>
        <v xml:space="preserve">   TSPIm</v>
      </c>
    </row>
    <row r="25" spans="1:22" x14ac:dyDescent="0.25">
      <c r="A25" s="23"/>
      <c r="B25" s="23"/>
      <c r="C25" s="14" t="str">
        <f t="shared" si="1"/>
        <v>Pc=&gt;Sc</v>
      </c>
      <c r="D25" s="15" t="str">
        <f t="shared" ca="1" si="2"/>
        <v xml:space="preserve">    NUM</v>
      </c>
      <c r="E25" s="15" t="str">
        <f t="shared" ca="1" si="3"/>
        <v xml:space="preserve">     DENOM</v>
      </c>
      <c r="F25" s="16" t="str">
        <f t="shared" si="4"/>
        <v xml:space="preserve"> InterpVal</v>
      </c>
      <c r="G25" s="22" t="str">
        <f t="shared" si="5"/>
        <v xml:space="preserve">  ESm</v>
      </c>
      <c r="H25" s="22" t="str">
        <f t="shared" si="6"/>
        <v xml:space="preserve">   ESp</v>
      </c>
      <c r="I25" s="18" t="str">
        <f t="shared" si="7"/>
        <v xml:space="preserve">  SPI(t)p</v>
      </c>
      <c r="J25" s="18" t="str">
        <f t="shared" si="8"/>
        <v xml:space="preserve">  SPI(t)m</v>
      </c>
      <c r="K25" s="18" t="str">
        <f t="shared" si="9"/>
        <v xml:space="preserve">  SV(t)p</v>
      </c>
      <c r="L25" s="33" t="str">
        <f t="shared" si="10"/>
        <v xml:space="preserve"> SV(t)m</v>
      </c>
      <c r="M25" s="20">
        <f t="shared" si="11"/>
        <v>23</v>
      </c>
      <c r="N25" s="69"/>
      <c r="O25" s="41"/>
      <c r="P25" s="47" t="str">
        <f t="shared" si="12"/>
        <v xml:space="preserve">  F-SV(t)</v>
      </c>
      <c r="Q25" s="38"/>
      <c r="R25" s="38"/>
      <c r="S25" s="48" t="str">
        <f t="shared" si="0"/>
        <v xml:space="preserve">   TSPIm</v>
      </c>
    </row>
    <row r="26" spans="1:22" x14ac:dyDescent="0.25">
      <c r="A26" s="23"/>
      <c r="B26" s="23"/>
      <c r="C26" s="14" t="str">
        <f t="shared" si="1"/>
        <v>Pc=&gt;Sc</v>
      </c>
      <c r="D26" s="15" t="str">
        <f t="shared" ca="1" si="2"/>
        <v xml:space="preserve">    NUM</v>
      </c>
      <c r="E26" s="15" t="str">
        <f t="shared" ca="1" si="3"/>
        <v xml:space="preserve">     DENOM</v>
      </c>
      <c r="F26" s="16" t="str">
        <f t="shared" si="4"/>
        <v xml:space="preserve"> InterpVal</v>
      </c>
      <c r="G26" s="22" t="str">
        <f t="shared" si="5"/>
        <v xml:space="preserve">  ESm</v>
      </c>
      <c r="H26" s="22" t="str">
        <f t="shared" si="6"/>
        <v xml:space="preserve">   ESp</v>
      </c>
      <c r="I26" s="18" t="str">
        <f t="shared" si="7"/>
        <v xml:space="preserve">  SPI(t)p</v>
      </c>
      <c r="J26" s="18" t="str">
        <f t="shared" si="8"/>
        <v xml:space="preserve">  SPI(t)m</v>
      </c>
      <c r="K26" s="18" t="str">
        <f t="shared" si="9"/>
        <v xml:space="preserve">  SV(t)p</v>
      </c>
      <c r="L26" s="33" t="str">
        <f t="shared" si="10"/>
        <v xml:space="preserve"> SV(t)m</v>
      </c>
      <c r="M26" s="20">
        <f t="shared" si="11"/>
        <v>24</v>
      </c>
      <c r="N26" s="49"/>
      <c r="O26" s="41"/>
      <c r="P26" s="47" t="str">
        <f t="shared" si="12"/>
        <v xml:space="preserve">  F-SV(t)</v>
      </c>
      <c r="Q26" s="38"/>
      <c r="R26" s="38"/>
      <c r="S26" s="48" t="str">
        <f>IF(AND(ISNUMBER(A26), ISNUMBER($O$7)),IF($B$53&gt;1, "   ERROR", IF(M26 &gt;= ($O$7 - ($O$5 - $O$3)/$R$5), "   TSPIm", ($O$7 - G26)/($O$7 + ($O$9/$R$5) - M26))),"   TSPIm")</f>
        <v xml:space="preserve">   TSPIm</v>
      </c>
      <c r="U26" s="5"/>
      <c r="V26" s="59"/>
    </row>
    <row r="27" spans="1:22" x14ac:dyDescent="0.25">
      <c r="A27" s="23"/>
      <c r="B27" s="23"/>
      <c r="C27" s="14" t="str">
        <f t="shared" si="1"/>
        <v>Pc=&gt;Sc</v>
      </c>
      <c r="D27" s="15" t="str">
        <f t="shared" ca="1" si="2"/>
        <v xml:space="preserve">    NUM</v>
      </c>
      <c r="E27" s="15" t="str">
        <f t="shared" ca="1" si="3"/>
        <v xml:space="preserve">     DENOM</v>
      </c>
      <c r="F27" s="16" t="str">
        <f t="shared" si="4"/>
        <v xml:space="preserve"> InterpVal</v>
      </c>
      <c r="G27" s="22" t="str">
        <f t="shared" si="5"/>
        <v xml:space="preserve">  ESm</v>
      </c>
      <c r="H27" s="22" t="str">
        <f t="shared" si="6"/>
        <v xml:space="preserve">   ESp</v>
      </c>
      <c r="I27" s="18" t="str">
        <f t="shared" si="7"/>
        <v xml:space="preserve">  SPI(t)p</v>
      </c>
      <c r="J27" s="18" t="str">
        <f t="shared" si="8"/>
        <v xml:space="preserve">  SPI(t)m</v>
      </c>
      <c r="K27" s="18" t="str">
        <f t="shared" si="9"/>
        <v xml:space="preserve">  SV(t)p</v>
      </c>
      <c r="L27" s="33" t="str">
        <f t="shared" si="10"/>
        <v xml:space="preserve"> SV(t)m</v>
      </c>
      <c r="M27" s="20">
        <f t="shared" si="11"/>
        <v>25</v>
      </c>
      <c r="N27" s="49"/>
      <c r="O27" s="41"/>
      <c r="P27" s="47" t="str">
        <f t="shared" si="12"/>
        <v xml:space="preserve">  F-SV(t)</v>
      </c>
      <c r="Q27" s="38"/>
      <c r="R27" s="38"/>
      <c r="S27" s="48" t="str">
        <f t="shared" ref="S27:S52" si="13">IF(AND(ISNUMBER(A27), ISNUMBER($O$7)),IF($B$53&gt;1, "   ERROR", IF(M27 &gt;= ($O$7 - ($O$5 - $O$3)/$R$5), "   TSPIm", ($O$7 - G27)/($O$7 + ($O$9/$R$5) - M27))),"   TSPIm")</f>
        <v xml:space="preserve">   TSPIm</v>
      </c>
    </row>
    <row r="28" spans="1:22" x14ac:dyDescent="0.25">
      <c r="A28" s="23"/>
      <c r="B28" s="23"/>
      <c r="C28" s="14" t="str">
        <f t="shared" si="1"/>
        <v>Pc=&gt;Sc</v>
      </c>
      <c r="D28" s="15" t="str">
        <f t="shared" ca="1" si="2"/>
        <v xml:space="preserve">    NUM</v>
      </c>
      <c r="E28" s="15" t="str">
        <f t="shared" ca="1" si="3"/>
        <v xml:space="preserve">     DENOM</v>
      </c>
      <c r="F28" s="16" t="str">
        <f t="shared" si="4"/>
        <v xml:space="preserve"> InterpVal</v>
      </c>
      <c r="G28" s="22" t="str">
        <f t="shared" si="5"/>
        <v xml:space="preserve">  ESm</v>
      </c>
      <c r="H28" s="22" t="str">
        <f t="shared" si="6"/>
        <v xml:space="preserve">   ESp</v>
      </c>
      <c r="I28" s="18" t="str">
        <f t="shared" si="7"/>
        <v xml:space="preserve">  SPI(t)p</v>
      </c>
      <c r="J28" s="18" t="str">
        <f t="shared" si="8"/>
        <v xml:space="preserve">  SPI(t)m</v>
      </c>
      <c r="K28" s="18" t="str">
        <f t="shared" si="9"/>
        <v xml:space="preserve">  SV(t)p</v>
      </c>
      <c r="L28" s="33" t="str">
        <f t="shared" si="10"/>
        <v xml:space="preserve"> SV(t)m</v>
      </c>
      <c r="M28" s="20">
        <f t="shared" si="11"/>
        <v>26</v>
      </c>
      <c r="N28" s="49"/>
      <c r="O28" s="41"/>
      <c r="P28" s="47" t="str">
        <f t="shared" si="12"/>
        <v xml:space="preserve">  F-SV(t)</v>
      </c>
      <c r="Q28" s="38"/>
      <c r="R28" s="38"/>
      <c r="S28" s="48" t="str">
        <f t="shared" si="13"/>
        <v xml:space="preserve">   TSPIm</v>
      </c>
    </row>
    <row r="29" spans="1:22" x14ac:dyDescent="0.25">
      <c r="A29" s="23"/>
      <c r="B29" s="23"/>
      <c r="C29" s="14" t="str">
        <f t="shared" si="1"/>
        <v>Pc=&gt;Sc</v>
      </c>
      <c r="D29" s="15" t="str">
        <f t="shared" ca="1" si="2"/>
        <v xml:space="preserve">    NUM</v>
      </c>
      <c r="E29" s="15" t="str">
        <f t="shared" ca="1" si="3"/>
        <v xml:space="preserve">     DENOM</v>
      </c>
      <c r="F29" s="16" t="str">
        <f t="shared" si="4"/>
        <v xml:space="preserve"> InterpVal</v>
      </c>
      <c r="G29" s="22" t="str">
        <f t="shared" si="5"/>
        <v xml:space="preserve">  ESm</v>
      </c>
      <c r="H29" s="22" t="str">
        <f t="shared" si="6"/>
        <v xml:space="preserve">   ESp</v>
      </c>
      <c r="I29" s="18" t="str">
        <f t="shared" si="7"/>
        <v xml:space="preserve">  SPI(t)p</v>
      </c>
      <c r="J29" s="18" t="str">
        <f t="shared" si="8"/>
        <v xml:space="preserve">  SPI(t)m</v>
      </c>
      <c r="K29" s="18" t="str">
        <f t="shared" si="9"/>
        <v xml:space="preserve">  SV(t)p</v>
      </c>
      <c r="L29" s="33" t="str">
        <f t="shared" si="10"/>
        <v xml:space="preserve"> SV(t)m</v>
      </c>
      <c r="M29" s="20">
        <f t="shared" si="11"/>
        <v>27</v>
      </c>
      <c r="N29" s="49"/>
      <c r="O29" s="41"/>
      <c r="P29" s="47" t="str">
        <f t="shared" si="12"/>
        <v xml:space="preserve">  F-SV(t)</v>
      </c>
      <c r="Q29" s="38"/>
      <c r="R29" s="38"/>
      <c r="S29" s="48" t="str">
        <f t="shared" si="13"/>
        <v xml:space="preserve">   TSPIm</v>
      </c>
    </row>
    <row r="30" spans="1:22" x14ac:dyDescent="0.25">
      <c r="A30" s="23"/>
      <c r="B30" s="23"/>
      <c r="C30" s="14" t="str">
        <f t="shared" si="1"/>
        <v>Pc=&gt;Sc</v>
      </c>
      <c r="D30" s="15" t="str">
        <f t="shared" ca="1" si="2"/>
        <v xml:space="preserve">    NUM</v>
      </c>
      <c r="E30" s="15" t="str">
        <f t="shared" ca="1" si="3"/>
        <v xml:space="preserve">     DENOM</v>
      </c>
      <c r="F30" s="16" t="str">
        <f t="shared" si="4"/>
        <v xml:space="preserve"> InterpVal</v>
      </c>
      <c r="G30" s="22" t="str">
        <f t="shared" si="5"/>
        <v xml:space="preserve">  ESm</v>
      </c>
      <c r="H30" s="22" t="str">
        <f t="shared" si="6"/>
        <v xml:space="preserve">   ESp</v>
      </c>
      <c r="I30" s="18" t="str">
        <f t="shared" si="7"/>
        <v xml:space="preserve">  SPI(t)p</v>
      </c>
      <c r="J30" s="18" t="str">
        <f t="shared" si="8"/>
        <v xml:space="preserve">  SPI(t)m</v>
      </c>
      <c r="K30" s="18" t="str">
        <f t="shared" si="9"/>
        <v xml:space="preserve">  SV(t)p</v>
      </c>
      <c r="L30" s="33" t="str">
        <f t="shared" si="10"/>
        <v xml:space="preserve"> SV(t)m</v>
      </c>
      <c r="M30" s="20">
        <f t="shared" si="11"/>
        <v>28</v>
      </c>
      <c r="N30" s="49"/>
      <c r="O30" s="41"/>
      <c r="P30" s="47" t="str">
        <f t="shared" si="12"/>
        <v xml:space="preserve">  F-SV(t)</v>
      </c>
      <c r="Q30" s="38"/>
      <c r="R30" s="38"/>
      <c r="S30" s="48" t="str">
        <f t="shared" si="13"/>
        <v xml:space="preserve">   TSPIm</v>
      </c>
    </row>
    <row r="31" spans="1:22" x14ac:dyDescent="0.25">
      <c r="A31" s="23"/>
      <c r="B31" s="23"/>
      <c r="C31" s="14" t="str">
        <f t="shared" si="1"/>
        <v>Pc=&gt;Sc</v>
      </c>
      <c r="D31" s="15" t="str">
        <f t="shared" ca="1" si="2"/>
        <v xml:space="preserve">    NUM</v>
      </c>
      <c r="E31" s="15" t="str">
        <f t="shared" ca="1" si="3"/>
        <v xml:space="preserve">     DENOM</v>
      </c>
      <c r="F31" s="16" t="str">
        <f t="shared" si="4"/>
        <v xml:space="preserve"> InterpVal</v>
      </c>
      <c r="G31" s="22" t="str">
        <f t="shared" si="5"/>
        <v xml:space="preserve">  ESm</v>
      </c>
      <c r="H31" s="22" t="str">
        <f t="shared" si="6"/>
        <v xml:space="preserve">   ESp</v>
      </c>
      <c r="I31" s="18" t="str">
        <f t="shared" si="7"/>
        <v xml:space="preserve">  SPI(t)p</v>
      </c>
      <c r="J31" s="18" t="str">
        <f t="shared" si="8"/>
        <v xml:space="preserve">  SPI(t)m</v>
      </c>
      <c r="K31" s="18" t="str">
        <f t="shared" si="9"/>
        <v xml:space="preserve">  SV(t)p</v>
      </c>
      <c r="L31" s="33" t="str">
        <f t="shared" si="10"/>
        <v xml:space="preserve"> SV(t)m</v>
      </c>
      <c r="M31" s="20">
        <f t="shared" si="11"/>
        <v>29</v>
      </c>
      <c r="N31" s="49"/>
      <c r="O31" s="41"/>
      <c r="P31" s="47" t="str">
        <f t="shared" si="12"/>
        <v xml:space="preserve">  F-SV(t)</v>
      </c>
      <c r="Q31" s="38"/>
      <c r="R31" s="38"/>
      <c r="S31" s="48" t="str">
        <f t="shared" si="13"/>
        <v xml:space="preserve">   TSPIm</v>
      </c>
    </row>
    <row r="32" spans="1:22" x14ac:dyDescent="0.25">
      <c r="A32" s="23"/>
      <c r="B32" s="23"/>
      <c r="C32" s="14" t="str">
        <f t="shared" si="1"/>
        <v>Pc=&gt;Sc</v>
      </c>
      <c r="D32" s="15" t="str">
        <f t="shared" ca="1" si="2"/>
        <v xml:space="preserve">    NUM</v>
      </c>
      <c r="E32" s="15" t="str">
        <f t="shared" ca="1" si="3"/>
        <v xml:space="preserve">     DENOM</v>
      </c>
      <c r="F32" s="16" t="str">
        <f t="shared" si="4"/>
        <v xml:space="preserve"> InterpVal</v>
      </c>
      <c r="G32" s="22" t="str">
        <f t="shared" si="5"/>
        <v xml:space="preserve">  ESm</v>
      </c>
      <c r="H32" s="22" t="str">
        <f t="shared" si="6"/>
        <v xml:space="preserve">   ESp</v>
      </c>
      <c r="I32" s="18" t="str">
        <f t="shared" si="7"/>
        <v xml:space="preserve">  SPI(t)p</v>
      </c>
      <c r="J32" s="18" t="str">
        <f t="shared" si="8"/>
        <v xml:space="preserve">  SPI(t)m</v>
      </c>
      <c r="K32" s="18" t="str">
        <f t="shared" si="9"/>
        <v xml:space="preserve">  SV(t)p</v>
      </c>
      <c r="L32" s="33" t="str">
        <f t="shared" si="10"/>
        <v xml:space="preserve"> SV(t)m</v>
      </c>
      <c r="M32" s="20">
        <f t="shared" si="11"/>
        <v>30</v>
      </c>
      <c r="N32" s="49"/>
      <c r="O32" s="41"/>
      <c r="P32" s="47" t="str">
        <f t="shared" si="12"/>
        <v xml:space="preserve">  F-SV(t)</v>
      </c>
      <c r="Q32" s="38"/>
      <c r="R32" s="38"/>
      <c r="S32" s="48" t="str">
        <f t="shared" si="13"/>
        <v xml:space="preserve">   TSPIm</v>
      </c>
    </row>
    <row r="33" spans="1:19" x14ac:dyDescent="0.25">
      <c r="A33" s="23"/>
      <c r="B33" s="23"/>
      <c r="C33" s="14" t="str">
        <f t="shared" si="1"/>
        <v>Pc=&gt;Sc</v>
      </c>
      <c r="D33" s="15" t="str">
        <f t="shared" ca="1" si="2"/>
        <v xml:space="preserve">    NUM</v>
      </c>
      <c r="E33" s="15" t="str">
        <f t="shared" ca="1" si="3"/>
        <v xml:space="preserve">     DENOM</v>
      </c>
      <c r="F33" s="16" t="str">
        <f t="shared" si="4"/>
        <v xml:space="preserve"> InterpVal</v>
      </c>
      <c r="G33" s="22" t="str">
        <f t="shared" si="5"/>
        <v xml:space="preserve">  ESm</v>
      </c>
      <c r="H33" s="22" t="str">
        <f t="shared" si="6"/>
        <v xml:space="preserve">   ESp</v>
      </c>
      <c r="I33" s="18" t="str">
        <f t="shared" si="7"/>
        <v xml:space="preserve">  SPI(t)p</v>
      </c>
      <c r="J33" s="18" t="str">
        <f t="shared" si="8"/>
        <v xml:space="preserve">  SPI(t)m</v>
      </c>
      <c r="K33" s="18" t="str">
        <f t="shared" si="9"/>
        <v xml:space="preserve">  SV(t)p</v>
      </c>
      <c r="L33" s="33" t="str">
        <f t="shared" si="10"/>
        <v xml:space="preserve"> SV(t)m</v>
      </c>
      <c r="M33" s="20">
        <f t="shared" si="11"/>
        <v>31</v>
      </c>
      <c r="N33" s="49"/>
      <c r="O33" s="41"/>
      <c r="P33" s="47" t="str">
        <f t="shared" si="12"/>
        <v xml:space="preserve">  F-SV(t)</v>
      </c>
      <c r="Q33" s="38"/>
      <c r="R33" s="38"/>
      <c r="S33" s="48" t="str">
        <f t="shared" si="13"/>
        <v xml:space="preserve">   TSPIm</v>
      </c>
    </row>
    <row r="34" spans="1:19" x14ac:dyDescent="0.25">
      <c r="A34" s="23"/>
      <c r="B34" s="23"/>
      <c r="C34" s="14" t="str">
        <f t="shared" si="1"/>
        <v>Pc=&gt;Sc</v>
      </c>
      <c r="D34" s="15" t="str">
        <f t="shared" ca="1" si="2"/>
        <v xml:space="preserve">    NUM</v>
      </c>
      <c r="E34" s="15" t="str">
        <f t="shared" ca="1" si="3"/>
        <v xml:space="preserve">     DENOM</v>
      </c>
      <c r="F34" s="16" t="str">
        <f t="shared" si="4"/>
        <v xml:space="preserve"> InterpVal</v>
      </c>
      <c r="G34" s="22" t="str">
        <f t="shared" si="5"/>
        <v xml:space="preserve">  ESm</v>
      </c>
      <c r="H34" s="22" t="str">
        <f t="shared" si="6"/>
        <v xml:space="preserve">   ESp</v>
      </c>
      <c r="I34" s="18" t="str">
        <f t="shared" si="7"/>
        <v xml:space="preserve">  SPI(t)p</v>
      </c>
      <c r="J34" s="18" t="str">
        <f t="shared" si="8"/>
        <v xml:space="preserve">  SPI(t)m</v>
      </c>
      <c r="K34" s="18" t="str">
        <f t="shared" si="9"/>
        <v xml:space="preserve">  SV(t)p</v>
      </c>
      <c r="L34" s="33" t="str">
        <f t="shared" si="10"/>
        <v xml:space="preserve"> SV(t)m</v>
      </c>
      <c r="M34" s="20">
        <f t="shared" si="11"/>
        <v>32</v>
      </c>
      <c r="N34" s="49"/>
      <c r="O34" s="41"/>
      <c r="P34" s="47" t="str">
        <f t="shared" si="12"/>
        <v xml:space="preserve">  F-SV(t)</v>
      </c>
      <c r="Q34" s="38"/>
      <c r="R34" s="38"/>
      <c r="S34" s="48" t="str">
        <f t="shared" si="13"/>
        <v xml:space="preserve">   TSPIm</v>
      </c>
    </row>
    <row r="35" spans="1:19" x14ac:dyDescent="0.25">
      <c r="A35" s="23"/>
      <c r="B35" s="23"/>
      <c r="C35" s="14" t="str">
        <f t="shared" si="1"/>
        <v>Pc=&gt;Sc</v>
      </c>
      <c r="D35" s="15" t="str">
        <f t="shared" ca="1" si="2"/>
        <v xml:space="preserve">    NUM</v>
      </c>
      <c r="E35" s="15" t="str">
        <f t="shared" ca="1" si="3"/>
        <v xml:space="preserve">     DENOM</v>
      </c>
      <c r="F35" s="16" t="str">
        <f t="shared" si="4"/>
        <v xml:space="preserve"> InterpVal</v>
      </c>
      <c r="G35" s="22" t="str">
        <f t="shared" si="5"/>
        <v xml:space="preserve">  ESm</v>
      </c>
      <c r="H35" s="22" t="str">
        <f t="shared" si="6"/>
        <v xml:space="preserve">   ESp</v>
      </c>
      <c r="I35" s="18" t="str">
        <f t="shared" si="7"/>
        <v xml:space="preserve">  SPI(t)p</v>
      </c>
      <c r="J35" s="18" t="str">
        <f t="shared" si="8"/>
        <v xml:space="preserve">  SPI(t)m</v>
      </c>
      <c r="K35" s="18" t="str">
        <f t="shared" si="9"/>
        <v xml:space="preserve">  SV(t)p</v>
      </c>
      <c r="L35" s="33" t="str">
        <f t="shared" si="10"/>
        <v xml:space="preserve"> SV(t)m</v>
      </c>
      <c r="M35" s="20">
        <f t="shared" si="11"/>
        <v>33</v>
      </c>
      <c r="N35" s="49"/>
      <c r="O35" s="41"/>
      <c r="P35" s="47" t="str">
        <f t="shared" si="12"/>
        <v xml:space="preserve">  F-SV(t)</v>
      </c>
      <c r="Q35" s="38"/>
      <c r="R35" s="38"/>
      <c r="S35" s="48" t="str">
        <f t="shared" si="13"/>
        <v xml:space="preserve">   TSPIm</v>
      </c>
    </row>
    <row r="36" spans="1:19" x14ac:dyDescent="0.25">
      <c r="A36" s="23"/>
      <c r="B36" s="23"/>
      <c r="C36" s="14" t="str">
        <f t="shared" si="1"/>
        <v>Pc=&gt;Sc</v>
      </c>
      <c r="D36" s="15" t="str">
        <f t="shared" ca="1" si="2"/>
        <v xml:space="preserve">    NUM</v>
      </c>
      <c r="E36" s="15" t="str">
        <f t="shared" ca="1" si="3"/>
        <v xml:space="preserve">     DENOM</v>
      </c>
      <c r="F36" s="16" t="str">
        <f t="shared" si="4"/>
        <v xml:space="preserve"> InterpVal</v>
      </c>
      <c r="G36" s="22" t="str">
        <f t="shared" si="5"/>
        <v xml:space="preserve">  ESm</v>
      </c>
      <c r="H36" s="22" t="str">
        <f t="shared" si="6"/>
        <v xml:space="preserve">   ESp</v>
      </c>
      <c r="I36" s="18" t="str">
        <f t="shared" si="7"/>
        <v xml:space="preserve">  SPI(t)p</v>
      </c>
      <c r="J36" s="18" t="str">
        <f t="shared" si="8"/>
        <v xml:space="preserve">  SPI(t)m</v>
      </c>
      <c r="K36" s="18" t="str">
        <f t="shared" si="9"/>
        <v xml:space="preserve">  SV(t)p</v>
      </c>
      <c r="L36" s="33" t="str">
        <f t="shared" si="10"/>
        <v xml:space="preserve"> SV(t)m</v>
      </c>
      <c r="M36" s="20">
        <f t="shared" si="11"/>
        <v>34</v>
      </c>
      <c r="N36" s="49"/>
      <c r="O36" s="41"/>
      <c r="P36" s="47" t="str">
        <f t="shared" si="12"/>
        <v xml:space="preserve">  F-SV(t)</v>
      </c>
      <c r="Q36" s="38"/>
      <c r="R36" s="38"/>
      <c r="S36" s="48" t="str">
        <f t="shared" si="13"/>
        <v xml:space="preserve">   TSPIm</v>
      </c>
    </row>
    <row r="37" spans="1:19" x14ac:dyDescent="0.25">
      <c r="A37" s="23"/>
      <c r="B37" s="23"/>
      <c r="C37" s="14" t="str">
        <f t="shared" si="1"/>
        <v>Pc=&gt;Sc</v>
      </c>
      <c r="D37" s="15" t="str">
        <f t="shared" ca="1" si="2"/>
        <v xml:space="preserve">    NUM</v>
      </c>
      <c r="E37" s="15" t="str">
        <f t="shared" ca="1" si="3"/>
        <v xml:space="preserve">     DENOM</v>
      </c>
      <c r="F37" s="16" t="str">
        <f t="shared" si="4"/>
        <v xml:space="preserve"> InterpVal</v>
      </c>
      <c r="G37" s="22" t="str">
        <f t="shared" si="5"/>
        <v xml:space="preserve">  ESm</v>
      </c>
      <c r="H37" s="22" t="str">
        <f t="shared" si="6"/>
        <v xml:space="preserve">   ESp</v>
      </c>
      <c r="I37" s="18" t="str">
        <f t="shared" si="7"/>
        <v xml:space="preserve">  SPI(t)p</v>
      </c>
      <c r="J37" s="18" t="str">
        <f t="shared" si="8"/>
        <v xml:space="preserve">  SPI(t)m</v>
      </c>
      <c r="K37" s="18" t="str">
        <f t="shared" si="9"/>
        <v xml:space="preserve">  SV(t)p</v>
      </c>
      <c r="L37" s="33" t="str">
        <f t="shared" si="10"/>
        <v xml:space="preserve"> SV(t)m</v>
      </c>
      <c r="M37" s="20">
        <f t="shared" si="11"/>
        <v>35</v>
      </c>
      <c r="N37" s="49"/>
      <c r="O37" s="41"/>
      <c r="P37" s="47" t="str">
        <f t="shared" si="12"/>
        <v xml:space="preserve">  F-SV(t)</v>
      </c>
      <c r="Q37" s="38"/>
      <c r="R37" s="38"/>
      <c r="S37" s="48" t="str">
        <f t="shared" si="13"/>
        <v xml:space="preserve">   TSPIm</v>
      </c>
    </row>
    <row r="38" spans="1:19" x14ac:dyDescent="0.25">
      <c r="A38" s="23"/>
      <c r="B38" s="23"/>
      <c r="C38" s="14" t="str">
        <f t="shared" si="1"/>
        <v>Pc=&gt;Sc</v>
      </c>
      <c r="D38" s="15" t="str">
        <f t="shared" ca="1" si="2"/>
        <v xml:space="preserve">    NUM</v>
      </c>
      <c r="E38" s="15" t="str">
        <f t="shared" ca="1" si="3"/>
        <v xml:space="preserve">     DENOM</v>
      </c>
      <c r="F38" s="16" t="str">
        <f t="shared" si="4"/>
        <v xml:space="preserve"> InterpVal</v>
      </c>
      <c r="G38" s="22" t="str">
        <f t="shared" si="5"/>
        <v xml:space="preserve">  ESm</v>
      </c>
      <c r="H38" s="22" t="str">
        <f t="shared" si="6"/>
        <v xml:space="preserve">   ESp</v>
      </c>
      <c r="I38" s="18" t="str">
        <f t="shared" si="7"/>
        <v xml:space="preserve">  SPI(t)p</v>
      </c>
      <c r="J38" s="18" t="str">
        <f t="shared" si="8"/>
        <v xml:space="preserve">  SPI(t)m</v>
      </c>
      <c r="K38" s="18" t="str">
        <f t="shared" si="9"/>
        <v xml:space="preserve">  SV(t)p</v>
      </c>
      <c r="L38" s="33" t="str">
        <f t="shared" si="10"/>
        <v xml:space="preserve"> SV(t)m</v>
      </c>
      <c r="M38" s="20">
        <f t="shared" si="11"/>
        <v>36</v>
      </c>
      <c r="N38" s="49"/>
      <c r="O38" s="41"/>
      <c r="P38" s="47" t="str">
        <f t="shared" si="12"/>
        <v xml:space="preserve">  F-SV(t)</v>
      </c>
      <c r="Q38" s="38"/>
      <c r="R38" s="38"/>
      <c r="S38" s="48" t="str">
        <f t="shared" si="13"/>
        <v xml:space="preserve">   TSPIm</v>
      </c>
    </row>
    <row r="39" spans="1:19" x14ac:dyDescent="0.25">
      <c r="A39" s="23"/>
      <c r="B39" s="23"/>
      <c r="C39" s="14" t="str">
        <f t="shared" si="1"/>
        <v>Pc=&gt;Sc</v>
      </c>
      <c r="D39" s="15" t="str">
        <f t="shared" ca="1" si="2"/>
        <v xml:space="preserve">    NUM</v>
      </c>
      <c r="E39" s="15" t="str">
        <f t="shared" ca="1" si="3"/>
        <v xml:space="preserve">     DENOM</v>
      </c>
      <c r="F39" s="16" t="str">
        <f t="shared" si="4"/>
        <v xml:space="preserve"> InterpVal</v>
      </c>
      <c r="G39" s="22" t="str">
        <f t="shared" si="5"/>
        <v xml:space="preserve">  ESm</v>
      </c>
      <c r="H39" s="22" t="str">
        <f t="shared" si="6"/>
        <v xml:space="preserve">   ESp</v>
      </c>
      <c r="I39" s="18" t="str">
        <f t="shared" si="7"/>
        <v xml:space="preserve">  SPI(t)p</v>
      </c>
      <c r="J39" s="18" t="str">
        <f t="shared" si="8"/>
        <v xml:space="preserve">  SPI(t)m</v>
      </c>
      <c r="K39" s="18" t="str">
        <f t="shared" si="9"/>
        <v xml:space="preserve">  SV(t)p</v>
      </c>
      <c r="L39" s="33" t="str">
        <f t="shared" si="10"/>
        <v xml:space="preserve"> SV(t)m</v>
      </c>
      <c r="M39" s="20">
        <f t="shared" si="11"/>
        <v>37</v>
      </c>
      <c r="N39" s="49"/>
      <c r="O39" s="41"/>
      <c r="P39" s="47" t="str">
        <f t="shared" si="12"/>
        <v xml:space="preserve">  F-SV(t)</v>
      </c>
      <c r="Q39" s="38"/>
      <c r="R39" s="38"/>
      <c r="S39" s="48" t="str">
        <f t="shared" si="13"/>
        <v xml:space="preserve">   TSPIm</v>
      </c>
    </row>
    <row r="40" spans="1:19" x14ac:dyDescent="0.25">
      <c r="A40" s="23"/>
      <c r="B40" s="23"/>
      <c r="C40" s="14" t="str">
        <f t="shared" si="1"/>
        <v>Pc=&gt;Sc</v>
      </c>
      <c r="D40" s="15" t="str">
        <f t="shared" ca="1" si="2"/>
        <v xml:space="preserve">    NUM</v>
      </c>
      <c r="E40" s="15" t="str">
        <f t="shared" ca="1" si="3"/>
        <v xml:space="preserve">     DENOM</v>
      </c>
      <c r="F40" s="16" t="str">
        <f t="shared" si="4"/>
        <v xml:space="preserve"> InterpVal</v>
      </c>
      <c r="G40" s="22" t="str">
        <f t="shared" si="5"/>
        <v xml:space="preserve">  ESm</v>
      </c>
      <c r="H40" s="22" t="str">
        <f t="shared" si="6"/>
        <v xml:space="preserve">   ESp</v>
      </c>
      <c r="I40" s="18" t="str">
        <f t="shared" si="7"/>
        <v xml:space="preserve">  SPI(t)p</v>
      </c>
      <c r="J40" s="18" t="str">
        <f t="shared" si="8"/>
        <v xml:space="preserve">  SPI(t)m</v>
      </c>
      <c r="K40" s="18" t="str">
        <f t="shared" si="9"/>
        <v xml:space="preserve">  SV(t)p</v>
      </c>
      <c r="L40" s="33" t="str">
        <f t="shared" si="10"/>
        <v xml:space="preserve"> SV(t)m</v>
      </c>
      <c r="M40" s="20">
        <f t="shared" si="11"/>
        <v>38</v>
      </c>
      <c r="N40" s="49"/>
      <c r="O40" s="41"/>
      <c r="P40" s="47" t="str">
        <f t="shared" si="12"/>
        <v xml:space="preserve">  F-SV(t)</v>
      </c>
      <c r="Q40" s="38"/>
      <c r="R40" s="38"/>
      <c r="S40" s="48" t="str">
        <f t="shared" si="13"/>
        <v xml:space="preserve">   TSPIm</v>
      </c>
    </row>
    <row r="41" spans="1:19" x14ac:dyDescent="0.25">
      <c r="A41" s="23"/>
      <c r="B41" s="23"/>
      <c r="C41" s="14" t="str">
        <f t="shared" si="1"/>
        <v>Pc=&gt;Sc</v>
      </c>
      <c r="D41" s="15" t="str">
        <f t="shared" ca="1" si="2"/>
        <v xml:space="preserve">    NUM</v>
      </c>
      <c r="E41" s="15" t="str">
        <f t="shared" ca="1" si="3"/>
        <v xml:space="preserve">     DENOM</v>
      </c>
      <c r="F41" s="16" t="str">
        <f t="shared" si="4"/>
        <v xml:space="preserve"> InterpVal</v>
      </c>
      <c r="G41" s="22" t="str">
        <f t="shared" si="5"/>
        <v xml:space="preserve">  ESm</v>
      </c>
      <c r="H41" s="22" t="str">
        <f t="shared" si="6"/>
        <v xml:space="preserve">   ESp</v>
      </c>
      <c r="I41" s="18" t="str">
        <f t="shared" si="7"/>
        <v xml:space="preserve">  SPI(t)p</v>
      </c>
      <c r="J41" s="18" t="str">
        <f t="shared" si="8"/>
        <v xml:space="preserve">  SPI(t)m</v>
      </c>
      <c r="K41" s="18" t="str">
        <f t="shared" si="9"/>
        <v xml:space="preserve">  SV(t)p</v>
      </c>
      <c r="L41" s="33" t="str">
        <f t="shared" si="10"/>
        <v xml:space="preserve"> SV(t)m</v>
      </c>
      <c r="M41" s="20">
        <f t="shared" si="11"/>
        <v>39</v>
      </c>
      <c r="N41" s="49"/>
      <c r="O41" s="41"/>
      <c r="P41" s="47" t="str">
        <f t="shared" si="12"/>
        <v xml:space="preserve">  F-SV(t)</v>
      </c>
      <c r="Q41" s="38"/>
      <c r="R41" s="38"/>
      <c r="S41" s="48" t="str">
        <f t="shared" si="13"/>
        <v xml:space="preserve">   TSPIm</v>
      </c>
    </row>
    <row r="42" spans="1:19" x14ac:dyDescent="0.25">
      <c r="A42" s="23"/>
      <c r="B42" s="23"/>
      <c r="C42" s="14" t="str">
        <f t="shared" si="1"/>
        <v>Pc=&gt;Sc</v>
      </c>
      <c r="D42" s="15" t="str">
        <f t="shared" ca="1" si="2"/>
        <v xml:space="preserve">    NUM</v>
      </c>
      <c r="E42" s="15" t="str">
        <f t="shared" ca="1" si="3"/>
        <v xml:space="preserve">     DENOM</v>
      </c>
      <c r="F42" s="16" t="str">
        <f t="shared" si="4"/>
        <v xml:space="preserve"> InterpVal</v>
      </c>
      <c r="G42" s="22" t="str">
        <f t="shared" si="5"/>
        <v xml:space="preserve">  ESm</v>
      </c>
      <c r="H42" s="22" t="str">
        <f t="shared" si="6"/>
        <v xml:space="preserve">   ESp</v>
      </c>
      <c r="I42" s="18" t="str">
        <f t="shared" si="7"/>
        <v xml:space="preserve">  SPI(t)p</v>
      </c>
      <c r="J42" s="18" t="str">
        <f t="shared" si="8"/>
        <v xml:space="preserve">  SPI(t)m</v>
      </c>
      <c r="K42" s="18" t="str">
        <f t="shared" si="9"/>
        <v xml:space="preserve">  SV(t)p</v>
      </c>
      <c r="L42" s="33" t="str">
        <f t="shared" si="10"/>
        <v xml:space="preserve"> SV(t)m</v>
      </c>
      <c r="M42" s="20">
        <f t="shared" si="11"/>
        <v>40</v>
      </c>
      <c r="N42" s="49"/>
      <c r="O42" s="41"/>
      <c r="P42" s="47" t="str">
        <f t="shared" si="12"/>
        <v xml:space="preserve">  F-SV(t)</v>
      </c>
      <c r="Q42" s="38"/>
      <c r="R42" s="38"/>
      <c r="S42" s="48" t="str">
        <f t="shared" si="13"/>
        <v xml:space="preserve">   TSPIm</v>
      </c>
    </row>
    <row r="43" spans="1:19" x14ac:dyDescent="0.25">
      <c r="A43" s="23"/>
      <c r="B43" s="23"/>
      <c r="C43" s="14" t="str">
        <f t="shared" si="1"/>
        <v>Pc=&gt;Sc</v>
      </c>
      <c r="D43" s="15" t="str">
        <f t="shared" ca="1" si="2"/>
        <v xml:space="preserve">    NUM</v>
      </c>
      <c r="E43" s="15" t="str">
        <f t="shared" ca="1" si="3"/>
        <v xml:space="preserve">     DENOM</v>
      </c>
      <c r="F43" s="16" t="str">
        <f t="shared" si="4"/>
        <v xml:space="preserve"> InterpVal</v>
      </c>
      <c r="G43" s="22" t="str">
        <f t="shared" si="5"/>
        <v xml:space="preserve">  ESm</v>
      </c>
      <c r="H43" s="22" t="str">
        <f t="shared" si="6"/>
        <v xml:space="preserve">   ESp</v>
      </c>
      <c r="I43" s="18" t="str">
        <f t="shared" si="7"/>
        <v xml:space="preserve">  SPI(t)p</v>
      </c>
      <c r="J43" s="18" t="str">
        <f t="shared" si="8"/>
        <v xml:space="preserve">  SPI(t)m</v>
      </c>
      <c r="K43" s="18" t="str">
        <f t="shared" si="9"/>
        <v xml:space="preserve">  SV(t)p</v>
      </c>
      <c r="L43" s="33" t="str">
        <f t="shared" si="10"/>
        <v xml:space="preserve"> SV(t)m</v>
      </c>
      <c r="M43" s="20">
        <f t="shared" si="11"/>
        <v>41</v>
      </c>
      <c r="N43" s="49"/>
      <c r="O43" s="41"/>
      <c r="P43" s="47" t="str">
        <f t="shared" si="12"/>
        <v xml:space="preserve">  F-SV(t)</v>
      </c>
      <c r="Q43" s="38"/>
      <c r="R43" s="38"/>
      <c r="S43" s="48" t="str">
        <f t="shared" si="13"/>
        <v xml:space="preserve">   TSPIm</v>
      </c>
    </row>
    <row r="44" spans="1:19" x14ac:dyDescent="0.25">
      <c r="A44" s="23"/>
      <c r="B44" s="23"/>
      <c r="C44" s="14" t="str">
        <f t="shared" si="1"/>
        <v>Pc=&gt;Sc</v>
      </c>
      <c r="D44" s="15" t="str">
        <f t="shared" ca="1" si="2"/>
        <v xml:space="preserve">    NUM</v>
      </c>
      <c r="E44" s="15" t="str">
        <f t="shared" ca="1" si="3"/>
        <v xml:space="preserve">     DENOM</v>
      </c>
      <c r="F44" s="16" t="str">
        <f t="shared" si="4"/>
        <v xml:space="preserve"> InterpVal</v>
      </c>
      <c r="G44" s="22" t="str">
        <f t="shared" si="5"/>
        <v xml:space="preserve">  ESm</v>
      </c>
      <c r="H44" s="22" t="str">
        <f t="shared" si="6"/>
        <v xml:space="preserve">   ESp</v>
      </c>
      <c r="I44" s="18" t="str">
        <f t="shared" si="7"/>
        <v xml:space="preserve">  SPI(t)p</v>
      </c>
      <c r="J44" s="18" t="str">
        <f t="shared" si="8"/>
        <v xml:space="preserve">  SPI(t)m</v>
      </c>
      <c r="K44" s="18" t="str">
        <f t="shared" si="9"/>
        <v xml:space="preserve">  SV(t)p</v>
      </c>
      <c r="L44" s="33" t="str">
        <f t="shared" si="10"/>
        <v xml:space="preserve"> SV(t)m</v>
      </c>
      <c r="M44" s="20">
        <f t="shared" si="11"/>
        <v>42</v>
      </c>
      <c r="N44" s="49"/>
      <c r="O44" s="41"/>
      <c r="P44" s="47" t="str">
        <f t="shared" si="12"/>
        <v xml:space="preserve">  F-SV(t)</v>
      </c>
      <c r="Q44" s="38"/>
      <c r="R44" s="38"/>
      <c r="S44" s="48" t="str">
        <f t="shared" si="13"/>
        <v xml:space="preserve">   TSPIm</v>
      </c>
    </row>
    <row r="45" spans="1:19" x14ac:dyDescent="0.25">
      <c r="A45" s="23"/>
      <c r="B45" s="23"/>
      <c r="C45" s="14" t="str">
        <f t="shared" si="1"/>
        <v>Pc=&gt;Sc</v>
      </c>
      <c r="D45" s="15" t="str">
        <f t="shared" ca="1" si="2"/>
        <v xml:space="preserve">    NUM</v>
      </c>
      <c r="E45" s="15" t="str">
        <f t="shared" ca="1" si="3"/>
        <v xml:space="preserve">     DENOM</v>
      </c>
      <c r="F45" s="16" t="str">
        <f t="shared" si="4"/>
        <v xml:space="preserve"> InterpVal</v>
      </c>
      <c r="G45" s="22" t="str">
        <f t="shared" si="5"/>
        <v xml:space="preserve">  ESm</v>
      </c>
      <c r="H45" s="22" t="str">
        <f t="shared" si="6"/>
        <v xml:space="preserve">   ESp</v>
      </c>
      <c r="I45" s="18" t="str">
        <f t="shared" si="7"/>
        <v xml:space="preserve">  SPI(t)p</v>
      </c>
      <c r="J45" s="18" t="str">
        <f t="shared" si="8"/>
        <v xml:space="preserve">  SPI(t)m</v>
      </c>
      <c r="K45" s="18" t="str">
        <f t="shared" si="9"/>
        <v xml:space="preserve">  SV(t)p</v>
      </c>
      <c r="L45" s="33" t="str">
        <f t="shared" si="10"/>
        <v xml:space="preserve"> SV(t)m</v>
      </c>
      <c r="M45" s="20">
        <f t="shared" si="11"/>
        <v>43</v>
      </c>
      <c r="N45" s="49"/>
      <c r="O45" s="41"/>
      <c r="P45" s="47" t="str">
        <f t="shared" si="12"/>
        <v xml:space="preserve">  F-SV(t)</v>
      </c>
      <c r="Q45" s="38"/>
      <c r="R45" s="38"/>
      <c r="S45" s="48" t="str">
        <f t="shared" si="13"/>
        <v xml:space="preserve">   TSPIm</v>
      </c>
    </row>
    <row r="46" spans="1:19" x14ac:dyDescent="0.25">
      <c r="A46" s="23"/>
      <c r="B46" s="23"/>
      <c r="C46" s="14" t="str">
        <f t="shared" si="1"/>
        <v>Pc=&gt;Sc</v>
      </c>
      <c r="D46" s="15" t="str">
        <f t="shared" ca="1" si="2"/>
        <v xml:space="preserve">    NUM</v>
      </c>
      <c r="E46" s="15" t="str">
        <f t="shared" ca="1" si="3"/>
        <v xml:space="preserve">     DENOM</v>
      </c>
      <c r="F46" s="16" t="str">
        <f t="shared" si="4"/>
        <v xml:space="preserve"> InterpVal</v>
      </c>
      <c r="G46" s="22" t="str">
        <f t="shared" si="5"/>
        <v xml:space="preserve">  ESm</v>
      </c>
      <c r="H46" s="22" t="str">
        <f t="shared" si="6"/>
        <v xml:space="preserve">   ESp</v>
      </c>
      <c r="I46" s="18" t="str">
        <f t="shared" si="7"/>
        <v xml:space="preserve">  SPI(t)p</v>
      </c>
      <c r="J46" s="18" t="str">
        <f t="shared" si="8"/>
        <v xml:space="preserve">  SPI(t)m</v>
      </c>
      <c r="K46" s="18" t="str">
        <f t="shared" si="9"/>
        <v xml:space="preserve">  SV(t)p</v>
      </c>
      <c r="L46" s="33" t="str">
        <f t="shared" si="10"/>
        <v xml:space="preserve"> SV(t)m</v>
      </c>
      <c r="M46" s="20">
        <f t="shared" si="11"/>
        <v>44</v>
      </c>
      <c r="N46" s="49"/>
      <c r="O46" s="41"/>
      <c r="P46" s="47" t="str">
        <f t="shared" si="12"/>
        <v xml:space="preserve">  F-SV(t)</v>
      </c>
      <c r="Q46" s="38"/>
      <c r="R46" s="38"/>
      <c r="S46" s="48" t="str">
        <f t="shared" si="13"/>
        <v xml:space="preserve">   TSPIm</v>
      </c>
    </row>
    <row r="47" spans="1:19" x14ac:dyDescent="0.25">
      <c r="A47" s="23"/>
      <c r="B47" s="23"/>
      <c r="C47" s="14" t="str">
        <f t="shared" si="1"/>
        <v>Pc=&gt;Sc</v>
      </c>
      <c r="D47" s="15" t="str">
        <f t="shared" ca="1" si="2"/>
        <v xml:space="preserve">    NUM</v>
      </c>
      <c r="E47" s="15" t="str">
        <f t="shared" ca="1" si="3"/>
        <v xml:space="preserve">     DENOM</v>
      </c>
      <c r="F47" s="16" t="str">
        <f t="shared" si="4"/>
        <v xml:space="preserve"> InterpVal</v>
      </c>
      <c r="G47" s="22" t="str">
        <f t="shared" si="5"/>
        <v xml:space="preserve">  ESm</v>
      </c>
      <c r="H47" s="22" t="str">
        <f t="shared" si="6"/>
        <v xml:space="preserve">   ESp</v>
      </c>
      <c r="I47" s="18" t="str">
        <f t="shared" si="7"/>
        <v xml:space="preserve">  SPI(t)p</v>
      </c>
      <c r="J47" s="18" t="str">
        <f t="shared" si="8"/>
        <v xml:space="preserve">  SPI(t)m</v>
      </c>
      <c r="K47" s="18" t="str">
        <f t="shared" si="9"/>
        <v xml:space="preserve">  SV(t)p</v>
      </c>
      <c r="L47" s="33" t="str">
        <f t="shared" si="10"/>
        <v xml:space="preserve"> SV(t)m</v>
      </c>
      <c r="M47" s="20">
        <f t="shared" si="11"/>
        <v>45</v>
      </c>
      <c r="N47" s="49"/>
      <c r="O47" s="41"/>
      <c r="P47" s="47" t="str">
        <f t="shared" si="12"/>
        <v xml:space="preserve">  F-SV(t)</v>
      </c>
      <c r="Q47" s="38"/>
      <c r="R47" s="38"/>
      <c r="S47" s="48" t="str">
        <f t="shared" si="13"/>
        <v xml:space="preserve">   TSPIm</v>
      </c>
    </row>
    <row r="48" spans="1:19" x14ac:dyDescent="0.25">
      <c r="A48" s="23"/>
      <c r="B48" s="23"/>
      <c r="C48" s="14" t="str">
        <f t="shared" si="1"/>
        <v>Pc=&gt;Sc</v>
      </c>
      <c r="D48" s="15" t="str">
        <f t="shared" ca="1" si="2"/>
        <v xml:space="preserve">    NUM</v>
      </c>
      <c r="E48" s="15" t="str">
        <f t="shared" ca="1" si="3"/>
        <v xml:space="preserve">     DENOM</v>
      </c>
      <c r="F48" s="16" t="str">
        <f t="shared" si="4"/>
        <v xml:space="preserve"> InterpVal</v>
      </c>
      <c r="G48" s="22" t="str">
        <f t="shared" si="5"/>
        <v xml:space="preserve">  ESm</v>
      </c>
      <c r="H48" s="22" t="str">
        <f t="shared" si="6"/>
        <v xml:space="preserve">   ESp</v>
      </c>
      <c r="I48" s="18" t="str">
        <f t="shared" si="7"/>
        <v xml:space="preserve">  SPI(t)p</v>
      </c>
      <c r="J48" s="18" t="str">
        <f t="shared" si="8"/>
        <v xml:space="preserve">  SPI(t)m</v>
      </c>
      <c r="K48" s="18" t="str">
        <f t="shared" si="9"/>
        <v xml:space="preserve">  SV(t)p</v>
      </c>
      <c r="L48" s="33" t="str">
        <f t="shared" si="10"/>
        <v xml:space="preserve"> SV(t)m</v>
      </c>
      <c r="M48" s="20">
        <f t="shared" si="11"/>
        <v>46</v>
      </c>
      <c r="N48" s="49"/>
      <c r="O48" s="41"/>
      <c r="P48" s="47" t="str">
        <f t="shared" si="12"/>
        <v xml:space="preserve">  F-SV(t)</v>
      </c>
      <c r="Q48" s="38"/>
      <c r="R48" s="38"/>
      <c r="S48" s="48" t="str">
        <f t="shared" si="13"/>
        <v xml:space="preserve">   TSPIm</v>
      </c>
    </row>
    <row r="49" spans="1:19" x14ac:dyDescent="0.25">
      <c r="A49" s="23"/>
      <c r="B49" s="23"/>
      <c r="C49" s="14" t="str">
        <f t="shared" si="1"/>
        <v>Pc=&gt;Sc</v>
      </c>
      <c r="D49" s="15" t="str">
        <f t="shared" ca="1" si="2"/>
        <v xml:space="preserve">    NUM</v>
      </c>
      <c r="E49" s="15" t="str">
        <f t="shared" ca="1" si="3"/>
        <v xml:space="preserve">     DENOM</v>
      </c>
      <c r="F49" s="16" t="str">
        <f t="shared" si="4"/>
        <v xml:space="preserve"> InterpVal</v>
      </c>
      <c r="G49" s="22" t="str">
        <f t="shared" si="5"/>
        <v xml:space="preserve">  ESm</v>
      </c>
      <c r="H49" s="22" t="str">
        <f t="shared" si="6"/>
        <v xml:space="preserve">   ESp</v>
      </c>
      <c r="I49" s="18" t="str">
        <f t="shared" si="7"/>
        <v xml:space="preserve">  SPI(t)p</v>
      </c>
      <c r="J49" s="18" t="str">
        <f t="shared" si="8"/>
        <v xml:space="preserve">  SPI(t)m</v>
      </c>
      <c r="K49" s="18" t="str">
        <f t="shared" si="9"/>
        <v xml:space="preserve">  SV(t)p</v>
      </c>
      <c r="L49" s="33" t="str">
        <f t="shared" si="10"/>
        <v xml:space="preserve"> SV(t)m</v>
      </c>
      <c r="M49" s="20">
        <f t="shared" si="11"/>
        <v>47</v>
      </c>
      <c r="N49" s="49"/>
      <c r="O49" s="41"/>
      <c r="P49" s="47" t="str">
        <f t="shared" si="12"/>
        <v xml:space="preserve">  F-SV(t)</v>
      </c>
      <c r="Q49" s="38"/>
      <c r="R49" s="38"/>
      <c r="S49" s="48" t="str">
        <f t="shared" si="13"/>
        <v xml:space="preserve">   TSPIm</v>
      </c>
    </row>
    <row r="50" spans="1:19" x14ac:dyDescent="0.25">
      <c r="A50" s="23"/>
      <c r="B50" s="23"/>
      <c r="C50" s="14" t="str">
        <f t="shared" si="1"/>
        <v>Pc=&gt;Sc</v>
      </c>
      <c r="D50" s="15" t="str">
        <f t="shared" ca="1" si="2"/>
        <v xml:space="preserve">    NUM</v>
      </c>
      <c r="E50" s="15" t="str">
        <f t="shared" ca="1" si="3"/>
        <v xml:space="preserve">     DENOM</v>
      </c>
      <c r="F50" s="16" t="str">
        <f t="shared" si="4"/>
        <v xml:space="preserve"> InterpVal</v>
      </c>
      <c r="G50" s="22" t="str">
        <f t="shared" si="5"/>
        <v xml:space="preserve">  ESm</v>
      </c>
      <c r="H50" s="22" t="str">
        <f t="shared" si="6"/>
        <v xml:space="preserve">   ESp</v>
      </c>
      <c r="I50" s="18" t="str">
        <f t="shared" si="7"/>
        <v xml:space="preserve">  SPI(t)p</v>
      </c>
      <c r="J50" s="18" t="str">
        <f t="shared" si="8"/>
        <v xml:space="preserve">  SPI(t)m</v>
      </c>
      <c r="K50" s="18" t="str">
        <f t="shared" si="9"/>
        <v xml:space="preserve">  SV(t)p</v>
      </c>
      <c r="L50" s="33" t="str">
        <f t="shared" si="10"/>
        <v xml:space="preserve"> SV(t)m</v>
      </c>
      <c r="M50" s="20">
        <f t="shared" si="11"/>
        <v>48</v>
      </c>
      <c r="N50" s="49"/>
      <c r="O50" s="41"/>
      <c r="P50" s="47" t="str">
        <f t="shared" si="12"/>
        <v xml:space="preserve">  F-SV(t)</v>
      </c>
      <c r="Q50" s="38"/>
      <c r="R50" s="38"/>
      <c r="S50" s="48" t="str">
        <f t="shared" si="13"/>
        <v xml:space="preserve">   TSPIm</v>
      </c>
    </row>
    <row r="51" spans="1:19" x14ac:dyDescent="0.25">
      <c r="A51" s="23"/>
      <c r="B51" s="23"/>
      <c r="C51" s="14" t="str">
        <f t="shared" si="1"/>
        <v>Pc=&gt;Sc</v>
      </c>
      <c r="D51" s="15" t="str">
        <f t="shared" ca="1" si="2"/>
        <v xml:space="preserve">    NUM</v>
      </c>
      <c r="E51" s="15" t="str">
        <f t="shared" ca="1" si="3"/>
        <v xml:space="preserve">     DENOM</v>
      </c>
      <c r="F51" s="16" t="str">
        <f t="shared" si="4"/>
        <v xml:space="preserve"> InterpVal</v>
      </c>
      <c r="G51" s="22" t="str">
        <f t="shared" si="5"/>
        <v xml:space="preserve">  ESm</v>
      </c>
      <c r="H51" s="22" t="str">
        <f t="shared" si="6"/>
        <v xml:space="preserve">   ESp</v>
      </c>
      <c r="I51" s="18" t="str">
        <f t="shared" si="7"/>
        <v xml:space="preserve">  SPI(t)p</v>
      </c>
      <c r="J51" s="18" t="str">
        <f t="shared" si="8"/>
        <v xml:space="preserve">  SPI(t)m</v>
      </c>
      <c r="K51" s="18" t="str">
        <f t="shared" si="9"/>
        <v xml:space="preserve">  SV(t)p</v>
      </c>
      <c r="L51" s="33" t="str">
        <f t="shared" si="10"/>
        <v xml:space="preserve"> SV(t)m</v>
      </c>
      <c r="M51" s="20">
        <f t="shared" si="11"/>
        <v>49</v>
      </c>
      <c r="N51" s="49"/>
      <c r="O51" s="41"/>
      <c r="P51" s="47" t="str">
        <f t="shared" si="12"/>
        <v xml:space="preserve">  F-SV(t)</v>
      </c>
      <c r="Q51" s="38"/>
      <c r="R51" s="38"/>
      <c r="S51" s="48" t="str">
        <f t="shared" si="13"/>
        <v xml:space="preserve">   TSPIm</v>
      </c>
    </row>
    <row r="52" spans="1:19" x14ac:dyDescent="0.25">
      <c r="A52" s="23"/>
      <c r="B52" s="23"/>
      <c r="C52" s="14" t="str">
        <f t="shared" si="1"/>
        <v>Pc=&gt;Sc</v>
      </c>
      <c r="D52" s="15" t="str">
        <f t="shared" ca="1" si="2"/>
        <v xml:space="preserve">    NUM</v>
      </c>
      <c r="E52" s="15" t="str">
        <f t="shared" ca="1" si="3"/>
        <v xml:space="preserve">     DENOM</v>
      </c>
      <c r="F52" s="16" t="str">
        <f t="shared" si="4"/>
        <v xml:space="preserve"> InterpVal</v>
      </c>
      <c r="G52" s="22" t="str">
        <f t="shared" si="5"/>
        <v xml:space="preserve">  ESm</v>
      </c>
      <c r="H52" s="22" t="str">
        <f t="shared" si="6"/>
        <v xml:space="preserve">   ESp</v>
      </c>
      <c r="I52" s="18" t="str">
        <f t="shared" si="7"/>
        <v xml:space="preserve">  SPI(t)p</v>
      </c>
      <c r="J52" s="18" t="str">
        <f t="shared" si="8"/>
        <v xml:space="preserve">  SPI(t)m</v>
      </c>
      <c r="K52" s="18" t="str">
        <f t="shared" si="9"/>
        <v xml:space="preserve">  SV(t)p</v>
      </c>
      <c r="L52" s="33" t="str">
        <f t="shared" si="10"/>
        <v xml:space="preserve"> SV(t)m</v>
      </c>
      <c r="M52" s="20">
        <f t="shared" si="11"/>
        <v>50</v>
      </c>
      <c r="N52" s="49"/>
      <c r="O52" s="41"/>
      <c r="P52" s="47" t="str">
        <f t="shared" si="12"/>
        <v xml:space="preserve">  F-SV(t)</v>
      </c>
      <c r="Q52" s="38"/>
      <c r="R52" s="38"/>
      <c r="S52" s="48" t="str">
        <f t="shared" si="13"/>
        <v xml:space="preserve">   TSPIm</v>
      </c>
    </row>
    <row r="53" spans="1:19" x14ac:dyDescent="0.25">
      <c r="A53" s="34" t="s">
        <v>4</v>
      </c>
      <c r="B53" s="35">
        <f>COUNTIF($B$3:$B$52,MAX($B$3:$B$52))</f>
        <v>0</v>
      </c>
    </row>
  </sheetData>
  <phoneticPr fontId="0" type="noConversion"/>
  <conditionalFormatting sqref="G3:I52">
    <cfRule type="cellIs" dxfId="24" priority="12" stopIfTrue="1" operator="equal">
      <formula>"  ERROR"</formula>
    </cfRule>
  </conditionalFormatting>
  <conditionalFormatting sqref="J3:L52">
    <cfRule type="cellIs" dxfId="23" priority="13" stopIfTrue="1" operator="equal">
      <formula>"   ERROR"</formula>
    </cfRule>
  </conditionalFormatting>
  <conditionalFormatting sqref="O7">
    <cfRule type="containsText" dxfId="22" priority="5" stopIfTrue="1" operator="containsText" text="ERROR">
      <formula>NOT(ISERROR(SEARCH("ERROR",O7)))</formula>
    </cfRule>
  </conditionalFormatting>
  <conditionalFormatting sqref="O9">
    <cfRule type="containsText" dxfId="21" priority="4" stopIfTrue="1" operator="containsText" text="ERROR">
      <formula>NOT(ISERROR(SEARCH("ERROR",O9)))</formula>
    </cfRule>
  </conditionalFormatting>
  <conditionalFormatting sqref="O11">
    <cfRule type="containsText" dxfId="20" priority="1" stopIfTrue="1" operator="containsText" text="ERROR">
      <formula>NOT(ISERROR(SEARCH("ERROR",O11)))</formula>
    </cfRule>
  </conditionalFormatting>
  <conditionalFormatting sqref="P3:P52">
    <cfRule type="containsText" dxfId="19" priority="6" operator="containsText" text="ERROR">
      <formula>NOT(ISERROR(SEARCH("ERROR",P3)))</formula>
    </cfRule>
    <cfRule type="containsText" dxfId="18" priority="10" stopIfTrue="1" operator="containsText" text="ERROR">
      <formula>NOT(ISERROR(SEARCH("ERROR",P3)))</formula>
    </cfRule>
  </conditionalFormatting>
  <conditionalFormatting sqref="R5">
    <cfRule type="containsText" dxfId="17" priority="9" stopIfTrue="1" operator="containsText" text="ERROR">
      <formula>NOT(ISERROR(SEARCH("ERROR",R5)))</formula>
    </cfRule>
  </conditionalFormatting>
  <conditionalFormatting sqref="S3:S52">
    <cfRule type="cellIs" dxfId="16" priority="2" operator="equal">
      <formula>"   TSPIm"</formula>
    </cfRule>
    <cfRule type="cellIs" dxfId="15" priority="3" operator="greaterThan">
      <formula>1.1</formula>
    </cfRule>
    <cfRule type="containsText" dxfId="14" priority="8" stopIfTrue="1" operator="containsText" text="ERROR">
      <formula>NOT(ISERROR(SEARCH("ERROR",S3)))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2"/>
  <sheetViews>
    <sheetView workbookViewId="0">
      <selection activeCell="AA25" sqref="AA25"/>
    </sheetView>
  </sheetViews>
  <sheetFormatPr defaultRowHeight="12.5" x14ac:dyDescent="0.25"/>
  <cols>
    <col min="4" max="4" width="11" customWidth="1"/>
    <col min="5" max="5" width="11.1796875" customWidth="1"/>
    <col min="6" max="6" width="12.26953125" customWidth="1"/>
    <col min="7" max="7" width="15.81640625" customWidth="1"/>
    <col min="8" max="9" width="9.1796875" customWidth="1"/>
    <col min="10" max="10" width="11.1796875" customWidth="1"/>
    <col min="13" max="13" width="2.7265625" customWidth="1"/>
    <col min="27" max="27" width="2.7265625" customWidth="1"/>
  </cols>
  <sheetData>
    <row r="1" spans="1:27" ht="15.5" thickBot="1" x14ac:dyDescent="0.45">
      <c r="A1" s="24" t="s">
        <v>41</v>
      </c>
      <c r="B1" s="24" t="s">
        <v>42</v>
      </c>
      <c r="C1" s="30" t="s">
        <v>43</v>
      </c>
      <c r="D1" s="30" t="s">
        <v>46</v>
      </c>
      <c r="E1" s="28" t="s">
        <v>11</v>
      </c>
      <c r="F1" s="36" t="s">
        <v>19</v>
      </c>
      <c r="G1" s="42" t="s">
        <v>6</v>
      </c>
      <c r="H1" s="42" t="s">
        <v>40</v>
      </c>
      <c r="I1" s="44" t="s">
        <v>7</v>
      </c>
      <c r="J1" s="42" t="s">
        <v>5</v>
      </c>
      <c r="K1" s="58" t="s">
        <v>14</v>
      </c>
    </row>
    <row r="2" spans="1:27" ht="13.5" thickTop="1" thickBot="1" x14ac:dyDescent="0.3">
      <c r="A2" s="6">
        <v>0</v>
      </c>
      <c r="B2" s="6">
        <v>0</v>
      </c>
      <c r="C2" s="9"/>
      <c r="D2" s="9"/>
      <c r="E2" s="9"/>
      <c r="F2" s="37" t="s">
        <v>8</v>
      </c>
      <c r="G2" s="39"/>
      <c r="H2" s="37" t="s">
        <v>10</v>
      </c>
      <c r="I2" s="52" t="s">
        <v>18</v>
      </c>
      <c r="J2" s="45" t="s">
        <v>9</v>
      </c>
      <c r="K2" s="39"/>
      <c r="M2" s="73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5"/>
    </row>
    <row r="3" spans="1:27" ht="13.5" thickBot="1" x14ac:dyDescent="0.35">
      <c r="A3" s="25">
        <v>87</v>
      </c>
      <c r="B3" s="56">
        <v>93</v>
      </c>
      <c r="C3" s="21">
        <v>0.93548387096774188</v>
      </c>
      <c r="D3" s="17">
        <v>0.93548387096774188</v>
      </c>
      <c r="E3" s="19">
        <v>1</v>
      </c>
      <c r="F3" s="49"/>
      <c r="G3" s="43">
        <v>42887</v>
      </c>
      <c r="H3" s="47">
        <v>-37.452413793103588</v>
      </c>
      <c r="I3" s="50" t="s">
        <v>12</v>
      </c>
      <c r="J3" s="46" t="s">
        <v>23</v>
      </c>
      <c r="K3" s="48">
        <v>1.0018225861422376</v>
      </c>
      <c r="M3" s="76"/>
      <c r="N3" s="88" t="s">
        <v>26</v>
      </c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  <c r="AA3" s="80"/>
    </row>
    <row r="4" spans="1:27" ht="13.5" thickBot="1" x14ac:dyDescent="0.35">
      <c r="A4" s="26">
        <v>358</v>
      </c>
      <c r="B4" s="57">
        <v>644</v>
      </c>
      <c r="C4" s="22">
        <v>1.4809437386569873</v>
      </c>
      <c r="D4" s="18">
        <v>0.74047186932849363</v>
      </c>
      <c r="E4" s="20">
        <v>2</v>
      </c>
      <c r="F4" s="49"/>
      <c r="G4" s="40" t="s">
        <v>20</v>
      </c>
      <c r="H4" s="47">
        <v>-194.41931372549033</v>
      </c>
      <c r="I4" s="38"/>
      <c r="J4" s="53" t="s">
        <v>5</v>
      </c>
      <c r="K4" s="48">
        <v>1.029714882805703</v>
      </c>
      <c r="M4" s="76"/>
      <c r="N4" s="91"/>
      <c r="O4" s="70"/>
      <c r="P4" s="70"/>
      <c r="Q4" s="70"/>
      <c r="R4" s="70"/>
      <c r="S4" s="70"/>
      <c r="T4" s="71"/>
      <c r="U4" s="70"/>
      <c r="V4" s="70"/>
      <c r="W4" s="70"/>
      <c r="X4" s="70"/>
      <c r="Y4" s="70"/>
      <c r="Z4" s="92"/>
      <c r="AA4" s="80"/>
    </row>
    <row r="5" spans="1:27" ht="13.5" thickBot="1" x14ac:dyDescent="0.35">
      <c r="A5" s="26">
        <v>876</v>
      </c>
      <c r="B5" s="57">
        <v>975</v>
      </c>
      <c r="C5" s="22">
        <v>2.7009063444108761</v>
      </c>
      <c r="D5" s="18">
        <v>0.90030211480362532</v>
      </c>
      <c r="E5" s="20">
        <v>3</v>
      </c>
      <c r="F5" s="49"/>
      <c r="G5" s="43">
        <v>42897</v>
      </c>
      <c r="H5" s="47">
        <v>-60.743221476510122</v>
      </c>
      <c r="I5" s="38"/>
      <c r="J5" s="108">
        <v>30.42</v>
      </c>
      <c r="K5" s="48">
        <v>1.0173302568008158</v>
      </c>
      <c r="M5" s="76"/>
      <c r="N5" s="93" t="s">
        <v>36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92"/>
      <c r="AA5" s="80"/>
    </row>
    <row r="6" spans="1:27" ht="13" x14ac:dyDescent="0.3">
      <c r="A6" s="26">
        <v>1135</v>
      </c>
      <c r="B6" s="57">
        <v>1275</v>
      </c>
      <c r="C6" s="22">
        <v>3.5333333333333332</v>
      </c>
      <c r="D6" s="18">
        <v>0.8833333333333333</v>
      </c>
      <c r="E6" s="20">
        <v>4</v>
      </c>
      <c r="F6" s="49"/>
      <c r="G6" s="40" t="s">
        <v>17</v>
      </c>
      <c r="H6" s="47">
        <v>-72.640000000000086</v>
      </c>
      <c r="I6" s="38"/>
      <c r="J6" s="38"/>
      <c r="K6" s="48">
        <v>1.0302050906427396</v>
      </c>
      <c r="M6" s="76"/>
      <c r="N6" s="91"/>
      <c r="O6" s="70"/>
      <c r="P6" s="70"/>
      <c r="Q6" s="70"/>
      <c r="R6" s="70"/>
      <c r="S6" s="70"/>
      <c r="T6" s="71"/>
      <c r="U6" s="70"/>
      <c r="V6" s="70"/>
      <c r="W6" s="70"/>
      <c r="X6" s="70"/>
      <c r="Y6" s="70"/>
      <c r="Z6" s="92"/>
      <c r="AA6" s="80"/>
    </row>
    <row r="7" spans="1:27" ht="13.5" thickBot="1" x14ac:dyDescent="0.35">
      <c r="A7" s="26">
        <v>1534</v>
      </c>
      <c r="B7" s="57">
        <v>1739</v>
      </c>
      <c r="C7" s="22">
        <v>4.5581896551724137</v>
      </c>
      <c r="D7" s="18">
        <v>0.91163793103448276</v>
      </c>
      <c r="E7" s="20">
        <v>5</v>
      </c>
      <c r="F7" s="49"/>
      <c r="G7" s="62">
        <v>18.328731097961867</v>
      </c>
      <c r="H7" s="47">
        <v>-53.042458628841707</v>
      </c>
      <c r="I7" s="38"/>
      <c r="J7" s="38"/>
      <c r="K7" s="48">
        <v>1.03060539952186</v>
      </c>
      <c r="M7" s="76"/>
      <c r="N7" s="93" t="s">
        <v>37</v>
      </c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92"/>
      <c r="AA7" s="80"/>
    </row>
    <row r="8" spans="1:27" ht="13" x14ac:dyDescent="0.3">
      <c r="A8" s="26">
        <v>2178</v>
      </c>
      <c r="B8" s="57">
        <v>2292</v>
      </c>
      <c r="C8" s="22">
        <v>5.793851717902351</v>
      </c>
      <c r="D8" s="18">
        <v>0.96564195298372513</v>
      </c>
      <c r="E8" s="20">
        <v>6</v>
      </c>
      <c r="F8" s="49"/>
      <c r="G8" s="40" t="s">
        <v>21</v>
      </c>
      <c r="H8" s="47">
        <v>-18.838277153558117</v>
      </c>
      <c r="I8" s="38"/>
      <c r="J8" s="38"/>
      <c r="K8" s="48">
        <v>1.0140172075880505</v>
      </c>
      <c r="M8" s="76"/>
      <c r="N8" s="91"/>
      <c r="O8" s="72" t="s">
        <v>38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92"/>
      <c r="AA8" s="80"/>
    </row>
    <row r="9" spans="1:27" ht="13" thickBot="1" x14ac:dyDescent="0.3">
      <c r="A9" s="26">
        <v>2798</v>
      </c>
      <c r="B9" s="57">
        <v>3331</v>
      </c>
      <c r="C9" s="22">
        <v>6.487006737247353</v>
      </c>
      <c r="D9" s="18">
        <v>0.92671524817819328</v>
      </c>
      <c r="E9" s="20">
        <v>7</v>
      </c>
      <c r="F9" s="49"/>
      <c r="G9" s="60">
        <v>1</v>
      </c>
      <c r="H9" s="47">
        <v>-43.091910979228558</v>
      </c>
      <c r="I9" s="38"/>
      <c r="J9" s="38"/>
      <c r="K9" s="48">
        <v>1.0422581304696938</v>
      </c>
      <c r="M9" s="76"/>
      <c r="N9" s="91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92"/>
      <c r="AA9" s="80"/>
    </row>
    <row r="10" spans="1:27" ht="13" x14ac:dyDescent="0.3">
      <c r="A10" s="26">
        <v>3680</v>
      </c>
      <c r="B10" s="57">
        <v>3869</v>
      </c>
      <c r="C10" s="22">
        <v>7.6486988847583639</v>
      </c>
      <c r="D10" s="18">
        <v>0.95608736059479549</v>
      </c>
      <c r="E10" s="20">
        <v>8</v>
      </c>
      <c r="F10" s="49"/>
      <c r="G10" s="40" t="s">
        <v>25</v>
      </c>
      <c r="H10" s="47">
        <v>-24.608466585662271</v>
      </c>
      <c r="I10" s="38"/>
      <c r="J10" s="38"/>
      <c r="K10" s="48">
        <v>1.0307315352971149</v>
      </c>
      <c r="M10" s="76"/>
      <c r="N10" s="93" t="s">
        <v>27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92"/>
      <c r="AA10" s="80"/>
    </row>
    <row r="11" spans="1:27" ht="13.5" thickBot="1" x14ac:dyDescent="0.35">
      <c r="A11" s="26">
        <v>4590</v>
      </c>
      <c r="B11" s="57">
        <v>4612</v>
      </c>
      <c r="C11" s="22">
        <v>8.9703903095558548</v>
      </c>
      <c r="D11" s="18">
        <v>0.99671003439509498</v>
      </c>
      <c r="E11" s="20">
        <v>9</v>
      </c>
      <c r="F11" s="49"/>
      <c r="G11" s="68">
        <v>18</v>
      </c>
      <c r="H11" s="47">
        <v>-0.84040810202558514</v>
      </c>
      <c r="I11" s="38"/>
      <c r="J11" s="38"/>
      <c r="K11" s="48">
        <v>0.99965140383211937</v>
      </c>
      <c r="M11" s="76"/>
      <c r="N11" s="91"/>
      <c r="O11" s="72" t="s">
        <v>28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92"/>
      <c r="AA11" s="80"/>
    </row>
    <row r="12" spans="1:27" x14ac:dyDescent="0.25">
      <c r="A12" s="26">
        <v>5513</v>
      </c>
      <c r="B12" s="57">
        <v>5527</v>
      </c>
      <c r="C12" s="22">
        <v>9.9846994535519134</v>
      </c>
      <c r="D12" s="18">
        <v>0.99846994535519129</v>
      </c>
      <c r="E12" s="20">
        <v>10</v>
      </c>
      <c r="F12" s="49"/>
      <c r="G12" s="41"/>
      <c r="H12" s="47">
        <v>0.14559544658494611</v>
      </c>
      <c r="I12" s="38"/>
      <c r="J12" s="38"/>
      <c r="K12" s="48">
        <v>0.99789842201191559</v>
      </c>
      <c r="M12" s="76"/>
      <c r="N12" s="91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92"/>
      <c r="AA12" s="80"/>
    </row>
    <row r="13" spans="1:27" ht="13" x14ac:dyDescent="0.3">
      <c r="A13" s="26">
        <v>6480</v>
      </c>
      <c r="B13" s="57">
        <v>6575</v>
      </c>
      <c r="C13" s="22">
        <v>10.909351145038167</v>
      </c>
      <c r="D13" s="18">
        <v>0.99175919500346976</v>
      </c>
      <c r="E13" s="20">
        <v>11</v>
      </c>
      <c r="F13" s="49"/>
      <c r="G13" s="41"/>
      <c r="H13" s="47">
        <v>-3.6329222426310008</v>
      </c>
      <c r="I13" s="38"/>
      <c r="J13" s="38"/>
      <c r="K13" s="48">
        <v>1.0078482547465348</v>
      </c>
      <c r="M13" s="76"/>
      <c r="N13" s="93" t="s">
        <v>51</v>
      </c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92"/>
      <c r="AA13" s="80"/>
    </row>
    <row r="14" spans="1:27" ht="13" x14ac:dyDescent="0.3">
      <c r="A14" s="26">
        <v>7289</v>
      </c>
      <c r="B14" s="57">
        <v>7991</v>
      </c>
      <c r="C14" s="22">
        <v>11.504237288135593</v>
      </c>
      <c r="D14" s="18">
        <v>0.95868644067796616</v>
      </c>
      <c r="E14" s="20">
        <v>12</v>
      </c>
      <c r="F14" s="49"/>
      <c r="G14" s="41"/>
      <c r="H14" s="47">
        <v>-23.027447513812227</v>
      </c>
      <c r="I14" s="38"/>
      <c r="J14" s="38"/>
      <c r="K14" s="48">
        <v>1.072763030668227</v>
      </c>
      <c r="M14" s="76"/>
      <c r="N14" s="91"/>
      <c r="O14" s="72" t="s">
        <v>29</v>
      </c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92"/>
      <c r="AA14" s="80"/>
    </row>
    <row r="15" spans="1:27" x14ac:dyDescent="0.25">
      <c r="A15" s="26">
        <v>8855</v>
      </c>
      <c r="B15" s="57">
        <v>9193</v>
      </c>
      <c r="C15" s="22">
        <v>12.718801996672212</v>
      </c>
      <c r="D15" s="18">
        <v>0.97836938435940091</v>
      </c>
      <c r="E15" s="20">
        <v>13</v>
      </c>
      <c r="F15" s="49"/>
      <c r="G15" s="41"/>
      <c r="H15" s="47">
        <v>-11.327006802721193</v>
      </c>
      <c r="I15" s="38"/>
      <c r="J15" s="38"/>
      <c r="K15" s="48">
        <v>1.0463154093269855</v>
      </c>
      <c r="M15" s="76"/>
      <c r="N15" s="9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92"/>
      <c r="AA15" s="80"/>
    </row>
    <row r="16" spans="1:27" ht="15" x14ac:dyDescent="0.4">
      <c r="A16" s="26">
        <v>9993</v>
      </c>
      <c r="B16" s="57">
        <v>10831</v>
      </c>
      <c r="C16" s="22">
        <v>13.488400488400488</v>
      </c>
      <c r="D16" s="18">
        <v>0.96345717774289208</v>
      </c>
      <c r="E16" s="20">
        <v>14</v>
      </c>
      <c r="F16" s="49"/>
      <c r="G16" s="41"/>
      <c r="H16" s="47">
        <v>-20.147609305693905</v>
      </c>
      <c r="I16" s="38"/>
      <c r="J16" s="38"/>
      <c r="K16" s="48">
        <v>1.1097592488909949</v>
      </c>
      <c r="M16" s="76"/>
      <c r="N16" s="93" t="s">
        <v>31</v>
      </c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92"/>
      <c r="AA16" s="80"/>
    </row>
    <row r="17" spans="1:27" x14ac:dyDescent="0.25">
      <c r="A17" s="26"/>
      <c r="B17" s="57">
        <v>12946</v>
      </c>
      <c r="C17" s="22" t="s">
        <v>52</v>
      </c>
      <c r="D17" s="18" t="s">
        <v>53</v>
      </c>
      <c r="E17" s="20">
        <v>15</v>
      </c>
      <c r="F17" s="49"/>
      <c r="G17" s="41"/>
      <c r="H17" s="47" t="s">
        <v>13</v>
      </c>
      <c r="I17" s="38"/>
      <c r="J17" s="38"/>
      <c r="K17" s="48" t="s">
        <v>24</v>
      </c>
      <c r="M17" s="76"/>
      <c r="N17" s="91"/>
      <c r="O17" s="72" t="s">
        <v>30</v>
      </c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92"/>
      <c r="AA17" s="80"/>
    </row>
    <row r="18" spans="1:27" x14ac:dyDescent="0.25">
      <c r="A18" s="26"/>
      <c r="B18" s="57">
        <v>14295</v>
      </c>
      <c r="C18" s="22" t="s">
        <v>52</v>
      </c>
      <c r="D18" s="18" t="s">
        <v>53</v>
      </c>
      <c r="E18" s="20">
        <v>16</v>
      </c>
      <c r="F18" s="49"/>
      <c r="G18" s="41"/>
      <c r="H18" s="47" t="s">
        <v>13</v>
      </c>
      <c r="I18" s="38"/>
      <c r="J18" s="38"/>
      <c r="K18" s="48" t="s">
        <v>24</v>
      </c>
      <c r="M18" s="76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6"/>
      <c r="AA18" s="80"/>
    </row>
    <row r="19" spans="1:27" ht="13" thickBot="1" x14ac:dyDescent="0.3">
      <c r="A19" s="26"/>
      <c r="B19" s="57">
        <v>16051</v>
      </c>
      <c r="C19" s="22" t="s">
        <v>52</v>
      </c>
      <c r="D19" s="18" t="s">
        <v>53</v>
      </c>
      <c r="E19" s="20">
        <v>17</v>
      </c>
      <c r="F19" s="49"/>
      <c r="G19" s="41"/>
      <c r="H19" s="47" t="s">
        <v>13</v>
      </c>
      <c r="I19" s="38"/>
      <c r="J19" s="38"/>
      <c r="K19" s="48" t="s">
        <v>24</v>
      </c>
      <c r="M19" s="77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 spans="1:27" ht="13" thickTop="1" x14ac:dyDescent="0.25">
      <c r="A20" s="26"/>
      <c r="B20" s="57">
        <v>17808</v>
      </c>
      <c r="C20" s="22" t="s">
        <v>52</v>
      </c>
      <c r="D20" s="18" t="s">
        <v>53</v>
      </c>
      <c r="E20" s="20">
        <v>18</v>
      </c>
      <c r="F20" s="49">
        <v>42887</v>
      </c>
      <c r="G20" s="41"/>
      <c r="H20" s="47" t="s">
        <v>13</v>
      </c>
      <c r="I20" s="38"/>
      <c r="J20" s="38"/>
      <c r="K20" s="48" t="s">
        <v>24</v>
      </c>
    </row>
    <row r="21" spans="1:27" x14ac:dyDescent="0.25">
      <c r="A21" s="26"/>
      <c r="B21" s="57"/>
      <c r="C21" s="22" t="s">
        <v>52</v>
      </c>
      <c r="D21" s="18" t="s">
        <v>53</v>
      </c>
      <c r="E21" s="20">
        <v>19</v>
      </c>
      <c r="F21" s="49"/>
      <c r="G21" s="41"/>
      <c r="H21" s="47" t="s">
        <v>13</v>
      </c>
      <c r="I21" s="38"/>
      <c r="J21" s="38"/>
      <c r="K21" s="48" t="s">
        <v>24</v>
      </c>
    </row>
    <row r="22" spans="1:27" x14ac:dyDescent="0.25">
      <c r="A22" s="26"/>
      <c r="B22" s="57"/>
      <c r="C22" s="22" t="s">
        <v>52</v>
      </c>
      <c r="D22" s="18" t="s">
        <v>53</v>
      </c>
      <c r="E22" s="20">
        <v>20</v>
      </c>
      <c r="F22" s="49"/>
      <c r="G22" s="41"/>
      <c r="H22" s="47" t="s">
        <v>13</v>
      </c>
      <c r="I22" s="38"/>
      <c r="J22" s="38"/>
      <c r="K22" s="48" t="s">
        <v>24</v>
      </c>
    </row>
    <row r="23" spans="1:27" x14ac:dyDescent="0.25">
      <c r="A23" s="26"/>
      <c r="B23" s="57"/>
      <c r="C23" s="22" t="s">
        <v>52</v>
      </c>
      <c r="D23" s="18" t="s">
        <v>53</v>
      </c>
      <c r="E23" s="20">
        <v>21</v>
      </c>
      <c r="F23" s="49"/>
      <c r="G23" s="41"/>
      <c r="H23" s="47" t="s">
        <v>13</v>
      </c>
      <c r="I23" s="38"/>
      <c r="J23" s="38"/>
      <c r="K23" s="48" t="s">
        <v>24</v>
      </c>
    </row>
    <row r="24" spans="1:27" x14ac:dyDescent="0.25">
      <c r="A24" s="26"/>
      <c r="B24" s="57"/>
      <c r="C24" s="22" t="s">
        <v>52</v>
      </c>
      <c r="D24" s="18" t="s">
        <v>53</v>
      </c>
      <c r="E24" s="20">
        <v>22</v>
      </c>
      <c r="F24" s="49"/>
      <c r="G24" s="41"/>
      <c r="H24" s="47" t="s">
        <v>13</v>
      </c>
      <c r="I24" s="38"/>
      <c r="J24" s="38"/>
      <c r="K24" s="48" t="s">
        <v>24</v>
      </c>
    </row>
    <row r="25" spans="1:27" x14ac:dyDescent="0.25">
      <c r="A25" s="26"/>
      <c r="B25" s="57"/>
      <c r="C25" s="22" t="s">
        <v>52</v>
      </c>
      <c r="D25" s="18" t="s">
        <v>53</v>
      </c>
      <c r="E25" s="20">
        <v>23</v>
      </c>
      <c r="F25" s="49"/>
      <c r="G25" s="41"/>
      <c r="H25" s="47" t="s">
        <v>13</v>
      </c>
      <c r="I25" s="38"/>
      <c r="J25" s="38"/>
      <c r="K25" s="48" t="s">
        <v>24</v>
      </c>
    </row>
    <row r="26" spans="1:27" x14ac:dyDescent="0.25">
      <c r="A26" s="26"/>
      <c r="B26" s="57"/>
      <c r="C26" s="22" t="s">
        <v>52</v>
      </c>
      <c r="D26" s="18" t="s">
        <v>53</v>
      </c>
      <c r="E26" s="20">
        <v>24</v>
      </c>
      <c r="F26" s="49"/>
      <c r="G26" s="41"/>
      <c r="H26" s="47" t="s">
        <v>13</v>
      </c>
      <c r="I26" s="38"/>
      <c r="J26" s="38"/>
      <c r="K26" s="48" t="s">
        <v>24</v>
      </c>
    </row>
    <row r="27" spans="1:27" x14ac:dyDescent="0.25">
      <c r="A27" s="26"/>
      <c r="B27" s="57"/>
      <c r="C27" s="22" t="s">
        <v>52</v>
      </c>
      <c r="D27" s="18" t="s">
        <v>53</v>
      </c>
      <c r="E27" s="20">
        <v>25</v>
      </c>
      <c r="F27" s="49"/>
      <c r="G27" s="41"/>
      <c r="H27" s="47" t="s">
        <v>13</v>
      </c>
      <c r="I27" s="38"/>
      <c r="J27" s="38"/>
      <c r="K27" s="48" t="s">
        <v>24</v>
      </c>
    </row>
    <row r="28" spans="1:27" x14ac:dyDescent="0.25">
      <c r="A28" s="26"/>
      <c r="B28" s="57"/>
      <c r="C28" s="22" t="s">
        <v>52</v>
      </c>
      <c r="D28" s="18" t="s">
        <v>53</v>
      </c>
      <c r="E28" s="20">
        <v>26</v>
      </c>
      <c r="F28" s="49"/>
      <c r="G28" s="41"/>
      <c r="H28" s="47" t="s">
        <v>13</v>
      </c>
      <c r="I28" s="38"/>
      <c r="J28" s="38"/>
      <c r="K28" s="48" t="s">
        <v>24</v>
      </c>
    </row>
    <row r="29" spans="1:27" x14ac:dyDescent="0.25">
      <c r="A29" s="26"/>
      <c r="B29" s="57"/>
      <c r="C29" s="22" t="s">
        <v>52</v>
      </c>
      <c r="D29" s="18" t="s">
        <v>53</v>
      </c>
      <c r="E29" s="20">
        <v>27</v>
      </c>
      <c r="F29" s="49"/>
      <c r="G29" s="41"/>
      <c r="H29" s="47" t="s">
        <v>13</v>
      </c>
      <c r="I29" s="38"/>
      <c r="J29" s="38"/>
      <c r="K29" s="48" t="s">
        <v>24</v>
      </c>
    </row>
    <row r="30" spans="1:27" x14ac:dyDescent="0.25">
      <c r="A30" s="54"/>
      <c r="B30" s="55"/>
      <c r="C30" s="22" t="s">
        <v>52</v>
      </c>
      <c r="D30" s="18" t="s">
        <v>53</v>
      </c>
      <c r="E30" s="20">
        <v>28</v>
      </c>
      <c r="F30" s="49"/>
      <c r="G30" s="41"/>
      <c r="H30" s="47" t="s">
        <v>13</v>
      </c>
      <c r="I30" s="38"/>
      <c r="J30" s="38"/>
      <c r="K30" s="48" t="s">
        <v>24</v>
      </c>
    </row>
    <row r="31" spans="1:27" x14ac:dyDescent="0.25">
      <c r="A31" s="54"/>
      <c r="B31" s="55"/>
      <c r="C31" s="22" t="s">
        <v>52</v>
      </c>
      <c r="D31" s="18" t="s">
        <v>53</v>
      </c>
      <c r="E31" s="20">
        <v>29</v>
      </c>
      <c r="F31" s="49"/>
      <c r="G31" s="41"/>
      <c r="H31" s="47" t="s">
        <v>13</v>
      </c>
      <c r="I31" s="38"/>
      <c r="J31" s="38"/>
      <c r="K31" s="48" t="s">
        <v>24</v>
      </c>
    </row>
    <row r="32" spans="1:27" x14ac:dyDescent="0.25">
      <c r="A32" s="54"/>
      <c r="B32" s="55"/>
      <c r="C32" s="22" t="s">
        <v>52</v>
      </c>
      <c r="D32" s="18" t="s">
        <v>53</v>
      </c>
      <c r="E32" s="20">
        <v>30</v>
      </c>
      <c r="F32" s="49"/>
      <c r="G32" s="41"/>
      <c r="H32" s="47" t="s">
        <v>13</v>
      </c>
      <c r="I32" s="38"/>
      <c r="J32" s="38"/>
      <c r="K32" s="48" t="s">
        <v>24</v>
      </c>
    </row>
    <row r="33" spans="1:11" x14ac:dyDescent="0.25">
      <c r="A33" s="54"/>
      <c r="B33" s="55"/>
      <c r="C33" s="22" t="s">
        <v>52</v>
      </c>
      <c r="D33" s="18" t="s">
        <v>53</v>
      </c>
      <c r="E33" s="20">
        <v>31</v>
      </c>
      <c r="F33" s="49"/>
      <c r="G33" s="41"/>
      <c r="H33" s="47" t="s">
        <v>13</v>
      </c>
      <c r="I33" s="38"/>
      <c r="J33" s="38"/>
      <c r="K33" s="48" t="s">
        <v>24</v>
      </c>
    </row>
    <row r="34" spans="1:11" x14ac:dyDescent="0.25">
      <c r="A34" s="54"/>
      <c r="B34" s="55"/>
      <c r="C34" s="22" t="s">
        <v>52</v>
      </c>
      <c r="D34" s="18" t="s">
        <v>53</v>
      </c>
      <c r="E34" s="20">
        <v>32</v>
      </c>
      <c r="F34" s="49"/>
      <c r="G34" s="41"/>
      <c r="H34" s="47" t="s">
        <v>13</v>
      </c>
      <c r="I34" s="38"/>
      <c r="J34" s="38"/>
      <c r="K34" s="48" t="s">
        <v>24</v>
      </c>
    </row>
    <row r="35" spans="1:11" x14ac:dyDescent="0.25">
      <c r="A35" s="54"/>
      <c r="B35" s="55"/>
      <c r="C35" s="22" t="s">
        <v>52</v>
      </c>
      <c r="D35" s="18" t="s">
        <v>53</v>
      </c>
      <c r="E35" s="20">
        <v>33</v>
      </c>
      <c r="F35" s="49"/>
      <c r="G35" s="41"/>
      <c r="H35" s="47" t="s">
        <v>13</v>
      </c>
      <c r="I35" s="38"/>
      <c r="J35" s="38"/>
      <c r="K35" s="48" t="s">
        <v>24</v>
      </c>
    </row>
    <row r="36" spans="1:11" x14ac:dyDescent="0.25">
      <c r="A36" s="54"/>
      <c r="B36" s="55"/>
      <c r="C36" s="22" t="s">
        <v>52</v>
      </c>
      <c r="D36" s="18" t="s">
        <v>53</v>
      </c>
      <c r="E36" s="20">
        <v>34</v>
      </c>
      <c r="F36" s="49"/>
      <c r="G36" s="41"/>
      <c r="H36" s="47" t="s">
        <v>13</v>
      </c>
      <c r="I36" s="38"/>
      <c r="J36" s="38"/>
      <c r="K36" s="48" t="s">
        <v>24</v>
      </c>
    </row>
    <row r="37" spans="1:11" x14ac:dyDescent="0.25">
      <c r="A37" s="54"/>
      <c r="B37" s="55"/>
      <c r="C37" s="22" t="s">
        <v>52</v>
      </c>
      <c r="D37" s="18" t="s">
        <v>53</v>
      </c>
      <c r="E37" s="20">
        <v>35</v>
      </c>
      <c r="F37" s="49"/>
      <c r="G37" s="41"/>
      <c r="H37" s="47" t="s">
        <v>13</v>
      </c>
      <c r="I37" s="38"/>
      <c r="J37" s="38"/>
      <c r="K37" s="48" t="s">
        <v>24</v>
      </c>
    </row>
    <row r="38" spans="1:11" x14ac:dyDescent="0.25">
      <c r="A38" s="54"/>
      <c r="B38" s="55"/>
      <c r="C38" s="22" t="s">
        <v>52</v>
      </c>
      <c r="D38" s="18" t="s">
        <v>53</v>
      </c>
      <c r="E38" s="20">
        <v>36</v>
      </c>
      <c r="F38" s="49"/>
      <c r="G38" s="41"/>
      <c r="H38" s="47" t="s">
        <v>13</v>
      </c>
      <c r="I38" s="38"/>
      <c r="J38" s="38"/>
      <c r="K38" s="48" t="s">
        <v>24</v>
      </c>
    </row>
    <row r="39" spans="1:11" x14ac:dyDescent="0.25">
      <c r="A39" s="54"/>
      <c r="B39" s="55"/>
      <c r="C39" s="22" t="s">
        <v>52</v>
      </c>
      <c r="D39" s="18" t="s">
        <v>53</v>
      </c>
      <c r="E39" s="20">
        <v>37</v>
      </c>
      <c r="F39" s="49"/>
      <c r="G39" s="41"/>
      <c r="H39" s="47" t="s">
        <v>13</v>
      </c>
      <c r="I39" s="38"/>
      <c r="J39" s="38"/>
      <c r="K39" s="48" t="s">
        <v>24</v>
      </c>
    </row>
    <row r="40" spans="1:11" x14ac:dyDescent="0.25">
      <c r="A40" s="54"/>
      <c r="B40" s="55"/>
      <c r="C40" s="22" t="s">
        <v>52</v>
      </c>
      <c r="D40" s="18" t="s">
        <v>53</v>
      </c>
      <c r="E40" s="20">
        <v>38</v>
      </c>
      <c r="F40" s="49"/>
      <c r="G40" s="41"/>
      <c r="H40" s="47" t="s">
        <v>13</v>
      </c>
      <c r="I40" s="38"/>
      <c r="J40" s="38"/>
      <c r="K40" s="48" t="s">
        <v>24</v>
      </c>
    </row>
    <row r="41" spans="1:11" x14ac:dyDescent="0.25">
      <c r="A41" s="54"/>
      <c r="B41" s="55"/>
      <c r="C41" s="22" t="s">
        <v>52</v>
      </c>
      <c r="D41" s="18" t="s">
        <v>53</v>
      </c>
      <c r="E41" s="20">
        <v>39</v>
      </c>
      <c r="F41" s="49"/>
      <c r="G41" s="41"/>
      <c r="H41" s="47" t="s">
        <v>13</v>
      </c>
      <c r="I41" s="38"/>
      <c r="J41" s="38"/>
      <c r="K41" s="48" t="s">
        <v>24</v>
      </c>
    </row>
    <row r="42" spans="1:11" x14ac:dyDescent="0.25">
      <c r="A42" s="54"/>
      <c r="B42" s="55"/>
      <c r="C42" s="22" t="s">
        <v>52</v>
      </c>
      <c r="D42" s="18" t="s">
        <v>53</v>
      </c>
      <c r="E42" s="20">
        <v>40</v>
      </c>
      <c r="F42" s="49"/>
      <c r="G42" s="41"/>
      <c r="H42" s="47" t="s">
        <v>13</v>
      </c>
      <c r="I42" s="38"/>
      <c r="J42" s="38"/>
      <c r="K42" s="48" t="s">
        <v>24</v>
      </c>
    </row>
  </sheetData>
  <conditionalFormatting sqref="C3:C42">
    <cfRule type="cellIs" dxfId="13" priority="10" stopIfTrue="1" operator="equal">
      <formula>"  ERROR"</formula>
    </cfRule>
  </conditionalFormatting>
  <conditionalFormatting sqref="D3:D42">
    <cfRule type="cellIs" dxfId="12" priority="13" stopIfTrue="1" operator="equal">
      <formula>"   ERROR"</formula>
    </cfRule>
  </conditionalFormatting>
  <conditionalFormatting sqref="G7">
    <cfRule type="containsText" dxfId="11" priority="9" stopIfTrue="1" operator="containsText" text="ERROR">
      <formula>NOT(ISERROR(SEARCH("ERROR",G7)))</formula>
    </cfRule>
  </conditionalFormatting>
  <conditionalFormatting sqref="G9">
    <cfRule type="containsText" dxfId="10" priority="8" stopIfTrue="1" operator="containsText" text="ERROR">
      <formula>NOT(ISERROR(SEARCH("ERROR",G9)))</formula>
    </cfRule>
  </conditionalFormatting>
  <conditionalFormatting sqref="G11">
    <cfRule type="containsText" dxfId="9" priority="7" stopIfTrue="1" operator="containsText" text="ERROR">
      <formula>NOT(ISERROR(SEARCH("ERROR",G11)))</formula>
    </cfRule>
  </conditionalFormatting>
  <conditionalFormatting sqref="H3:H42">
    <cfRule type="containsText" dxfId="8" priority="19" operator="containsText" text="ERROR">
      <formula>NOT(ISERROR(SEARCH("ERROR",H3)))</formula>
    </cfRule>
    <cfRule type="containsText" dxfId="7" priority="22" stopIfTrue="1" operator="containsText" text="ERROR">
      <formula>NOT(ISERROR(SEARCH("ERROR",H3)))</formula>
    </cfRule>
  </conditionalFormatting>
  <conditionalFormatting sqref="J5">
    <cfRule type="containsText" dxfId="6" priority="21" stopIfTrue="1" operator="containsText" text="ERROR">
      <formula>NOT(ISERROR(SEARCH("ERROR",J5)))</formula>
    </cfRule>
  </conditionalFormatting>
  <conditionalFormatting sqref="K3:K20">
    <cfRule type="cellIs" dxfId="5" priority="1" operator="equal">
      <formula>"   TSPIm"</formula>
    </cfRule>
    <cfRule type="cellIs" dxfId="4" priority="2" operator="greaterThan">
      <formula>1.1</formula>
    </cfRule>
    <cfRule type="containsText" dxfId="3" priority="3" stopIfTrue="1" operator="containsText" text="ERROR">
      <formula>NOT(ISERROR(SEARCH("ERROR",K3)))</formula>
    </cfRule>
  </conditionalFormatting>
  <conditionalFormatting sqref="K21:K42">
    <cfRule type="containsText" dxfId="2" priority="6" stopIfTrue="1" operator="containsText" text="ERROR">
      <formula>NOT(ISERROR(SEARCH("ERROR",K21)))</formula>
    </cfRule>
  </conditionalFormatting>
  <conditionalFormatting sqref="K23:K25">
    <cfRule type="cellIs" dxfId="1" priority="4" operator="equal">
      <formula>"   TSPIm"</formula>
    </cfRule>
    <cfRule type="cellIs" dxfId="0" priority="5" operator="greaterThan">
      <formula>1.1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Milestone Forecast</vt:lpstr>
      <vt:lpstr>Example Data &amp; Results</vt:lpstr>
    </vt:vector>
  </TitlesOfParts>
  <Company>OC-ALC/LAS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wlipke</dc:creator>
  <cp:lastModifiedBy>Mesa, Darrell</cp:lastModifiedBy>
  <cp:lastPrinted>2017-01-12T19:31:42Z</cp:lastPrinted>
  <dcterms:created xsi:type="dcterms:W3CDTF">2002-09-20T17:34:56Z</dcterms:created>
  <dcterms:modified xsi:type="dcterms:W3CDTF">2023-08-19T00:45:20Z</dcterms:modified>
</cp:coreProperties>
</file>