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 activeTab="2"/>
  </bookViews>
  <sheets>
    <sheet name="Timesheet" sheetId="1" r:id="rId1"/>
    <sheet name="Financial" sheetId="2" r:id="rId2"/>
    <sheet name="Engineering" sheetId="3" r:id="rId3"/>
  </sheets>
  <calcPr calcId="125725"/>
</workbook>
</file>

<file path=xl/calcChain.xml><?xml version="1.0" encoding="utf-8"?>
<calcChain xmlns="http://schemas.openxmlformats.org/spreadsheetml/2006/main">
  <c r="E36" i="3"/>
  <c r="E35"/>
  <c r="E34"/>
  <c r="E33"/>
  <c r="E32"/>
  <c r="E31"/>
  <c r="E30"/>
  <c r="E25"/>
  <c r="E24"/>
  <c r="E23"/>
  <c r="E18"/>
  <c r="E17"/>
  <c r="E16"/>
  <c r="E11"/>
  <c r="E10"/>
  <c r="E9"/>
  <c r="E8"/>
  <c r="F77" i="2"/>
  <c r="C77"/>
  <c r="F66"/>
  <c r="C66"/>
  <c r="F58"/>
  <c r="C58"/>
  <c r="F47"/>
  <c r="C47"/>
  <c r="F41"/>
  <c r="C41"/>
  <c r="F34"/>
  <c r="C34"/>
  <c r="F26"/>
  <c r="C26"/>
  <c r="F15"/>
  <c r="C15"/>
  <c r="H16" i="1"/>
  <c r="H18"/>
  <c r="G16"/>
  <c r="G18"/>
  <c r="F16"/>
  <c r="F18"/>
  <c r="E16"/>
  <c r="E18"/>
  <c r="D16"/>
  <c r="D18"/>
  <c r="C16"/>
  <c r="C18"/>
  <c r="B16"/>
  <c r="B18"/>
  <c r="I18"/>
  <c r="E21"/>
  <c r="I15"/>
  <c r="I14"/>
  <c r="I13"/>
  <c r="I12"/>
  <c r="I11"/>
  <c r="I10"/>
  <c r="I9"/>
  <c r="A9"/>
  <c r="A10"/>
  <c r="A11"/>
  <c r="A12"/>
  <c r="A13"/>
  <c r="A14"/>
  <c r="A15"/>
  <c r="I16"/>
  <c r="E20"/>
</calcChain>
</file>

<file path=xl/sharedStrings.xml><?xml version="1.0" encoding="utf-8"?>
<sst xmlns="http://schemas.openxmlformats.org/spreadsheetml/2006/main" count="197" uniqueCount="133">
  <si>
    <t>[Company Name]</t>
  </si>
  <si>
    <t>Employee Name:</t>
  </si>
  <si>
    <t>[Address 1]</t>
  </si>
  <si>
    <t>[Address 2]</t>
  </si>
  <si>
    <t>Supervisor Name:</t>
  </si>
  <si>
    <t>[City, State  ZIP]</t>
  </si>
  <si>
    <t>[Phone]</t>
  </si>
  <si>
    <t>Week of:</t>
  </si>
  <si>
    <t>[42]</t>
  </si>
  <si>
    <t>Day of Week</t>
  </si>
  <si>
    <t>Sick</t>
  </si>
  <si>
    <t>Vacation</t>
  </si>
  <si>
    <t>Holiday</t>
  </si>
  <si>
    <t>Unpaid Leave</t>
  </si>
  <si>
    <t>Other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</si>
  <si>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</si>
  <si>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</si>
  <si>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</si>
  <si>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</si>
  <si>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</si>
  <si>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</si>
  <si>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</si>
  <si>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TOTAL</t>
  </si>
  <si>
    <t>Regular
Hrs</t>
  </si>
  <si>
    <t>Overtime
Hrs</t>
  </si>
  <si>
    <t>Financial Calculator</t>
  </si>
  <si>
    <t>Accrued interest for a security that pays periodic interest</t>
  </si>
  <si>
    <t>Accrued interest for a security that pays at maturity</t>
  </si>
  <si>
    <t>Issue date</t>
  </si>
  <si>
    <t>First interest date</t>
  </si>
  <si>
    <t>Maturity date</t>
  </si>
  <si>
    <t>Settlement date</t>
  </si>
  <si>
    <t>Percent coupon</t>
  </si>
  <si>
    <t>Coupon rate</t>
  </si>
  <si>
    <t>Par value</t>
  </si>
  <si>
    <t>Par</t>
  </si>
  <si>
    <t>Basis</t>
  </si>
  <si>
    <t>Frequency</t>
  </si>
  <si>
    <t>30/360 basis</t>
  </si>
  <si>
    <t>ACCRINT</t>
  </si>
  <si>
    <t>ACCRINTM</t>
  </si>
  <si>
    <t>Depreciation for each accounting period by using a depreciation coefficient</t>
  </si>
  <si>
    <t>Depreciation for each accounting period</t>
  </si>
  <si>
    <t>Cost</t>
  </si>
  <si>
    <t>Date purchased</t>
  </si>
  <si>
    <t>End of the first period</t>
  </si>
  <si>
    <t>Salvage value</t>
  </si>
  <si>
    <t>Period</t>
  </si>
  <si>
    <t>Depreciation rate</t>
  </si>
  <si>
    <t>AMORDEGRC</t>
  </si>
  <si>
    <t>AMORLINC</t>
  </si>
  <si>
    <t>Coupon date after the settlement date</t>
  </si>
  <si>
    <t>Number of coupons payable between the settlement date and maturity date</t>
  </si>
  <si>
    <t>Semiannual coupon</t>
  </si>
  <si>
    <t>COUPCD</t>
  </si>
  <si>
    <t>COUPNUM</t>
  </si>
  <si>
    <t>Depreciation of an asset for a specific period by using fixed-declining method</t>
  </si>
  <si>
    <t>Depreciation of an asset for a specific period by using double-declining method or custom</t>
  </si>
  <si>
    <t>Initial cost</t>
  </si>
  <si>
    <t>Lifetime in years</t>
  </si>
  <si>
    <t>DB</t>
  </si>
  <si>
    <t>DDB</t>
  </si>
  <si>
    <t>Convert fractional dollar price to a number</t>
  </si>
  <si>
    <t>Convert decimal dollar price to a fraction</t>
  </si>
  <si>
    <t>Number</t>
  </si>
  <si>
    <t>Fraction</t>
  </si>
  <si>
    <t>DOLLARDE</t>
  </si>
  <si>
    <t>DOLLARFR</t>
  </si>
  <si>
    <t>Price per $100 face value of a security</t>
  </si>
  <si>
    <t>Price per $100 face value of a discounted security</t>
  </si>
  <si>
    <t>Percent semiannual coupon</t>
  </si>
  <si>
    <t>Percent yield</t>
  </si>
  <si>
    <t>Redemption value</t>
  </si>
  <si>
    <t>PRICE</t>
  </si>
  <si>
    <t>PRICEDISC</t>
  </si>
  <si>
    <t>Bond-equivalent yield for a Treasury bill</t>
  </si>
  <si>
    <t>Price per $100 face value for a Treasury bill</t>
  </si>
  <si>
    <t>Percent discount rate</t>
  </si>
  <si>
    <t>TBILLEQ</t>
  </si>
  <si>
    <t>TBILLPRICE</t>
  </si>
  <si>
    <t>Yield on a security that pays periodic interest</t>
  </si>
  <si>
    <t>Annual yield for a discounted security</t>
  </si>
  <si>
    <t>Price</t>
  </si>
  <si>
    <t>YIELD</t>
  </si>
  <si>
    <t>YIELDDISC</t>
  </si>
  <si>
    <t>Engineering Calculator</t>
  </si>
  <si>
    <t>BESSEL functions</t>
  </si>
  <si>
    <t>Function</t>
  </si>
  <si>
    <t>x</t>
  </si>
  <si>
    <t>n</t>
  </si>
  <si>
    <t>Result</t>
  </si>
  <si>
    <t>Description</t>
  </si>
  <si>
    <t>BESSELI</t>
  </si>
  <si>
    <t>Modified Bessel function In(x)</t>
  </si>
  <si>
    <t>BESSELJ</t>
  </si>
  <si>
    <t>Bessel function Jn(x)</t>
  </si>
  <si>
    <t>BESSELK</t>
  </si>
  <si>
    <t>Modified Bessel function Kn(x)</t>
  </si>
  <si>
    <t>BESSELY</t>
  </si>
  <si>
    <t>Bessel function Yn(x)</t>
  </si>
  <si>
    <t>Binary number conversion functions</t>
  </si>
  <si>
    <t>Value</t>
  </si>
  <si>
    <t>BIN2DEC</t>
  </si>
  <si>
    <t>Converts binary number to a decimal</t>
  </si>
  <si>
    <t>BIN2HEX</t>
  </si>
  <si>
    <t>BIN2OCT</t>
  </si>
  <si>
    <t>Converts binary number to an octal</t>
  </si>
  <si>
    <t>Decimal number conversion functions</t>
  </si>
  <si>
    <t>DEC2BIN</t>
  </si>
  <si>
    <t>Converts decimal number to a binary</t>
  </si>
  <si>
    <t>DEC2HEX</t>
  </si>
  <si>
    <t>DEC2OCT</t>
  </si>
  <si>
    <t>Converts decimal number to an octal</t>
  </si>
  <si>
    <t>Complex number functions</t>
  </si>
  <si>
    <t>IMABS</t>
  </si>
  <si>
    <t>5+12i</t>
  </si>
  <si>
    <t>IMAGINARY</t>
  </si>
  <si>
    <t>3+4i</t>
  </si>
  <si>
    <t>IMARGUMENT</t>
  </si>
  <si>
    <t>IMCONJUGATE</t>
  </si>
  <si>
    <t>IMCOS</t>
  </si>
  <si>
    <t>1+i</t>
  </si>
  <si>
    <t xml:space="preserve">Cosine of a complex number </t>
  </si>
  <si>
    <t>IMSIN</t>
  </si>
  <si>
    <t xml:space="preserve">Sine of a complex number </t>
  </si>
  <si>
    <t>IMLN</t>
  </si>
  <si>
    <t>Converts decimal number to a hex</t>
  </si>
  <si>
    <t xml:space="preserve">Imaginary coefficient of a complex </t>
  </si>
  <si>
    <t>Argument  (theta) of a complex</t>
  </si>
  <si>
    <t>Complex conjugate of a complex</t>
  </si>
  <si>
    <t>Natural logarithm of a complex</t>
  </si>
  <si>
    <t>Converts binary number to a hex</t>
  </si>
  <si>
    <t>Absolute value of a complex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</si>
</sst>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ddd\ m/d"/>
    <numFmt numFmtId="165" formatCode="0.000000"/>
  </numFmts>
  <fonts count="13">
    <font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  <font>
      <b/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-0.249977111117893"/>
        <bgColor indexed="9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/>
      <bottom style="mediumDashDot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0" fillId="0" borderId="0" xfId="0" applyProtection="1"/>
    <xf numFmtId="2" fontId="2" fillId="0" borderId="1" xfId="0" applyNumberFormat="1" applyFont="1" applyBorder="1" applyAlignment="1" applyProtection="1">
      <alignment horizontal="center" vertical="center"/>
      <protection locked="0"/>
    </xf>
    <xf numFmtId="4" fontId="2" fillId="0" borderId="2" xfId="0" applyNumberFormat="1" applyFont="1" applyFill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 applyProtection="1">
      <alignment horizontal="center" vertical="center"/>
      <protection locked="0"/>
    </xf>
    <xf numFmtId="4" fontId="4" fillId="0" borderId="12" xfId="0" applyNumberFormat="1" applyFont="1" applyFill="1" applyBorder="1" applyProtection="1"/>
    <xf numFmtId="4" fontId="4" fillId="0" borderId="13" xfId="0" applyNumberFormat="1" applyFont="1" applyFill="1" applyBorder="1" applyProtection="1"/>
    <xf numFmtId="0" fontId="3" fillId="2" borderId="3" xfId="0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 applyProtection="1">
      <alignment horizontal="left" vertical="center"/>
    </xf>
    <xf numFmtId="4" fontId="2" fillId="3" borderId="5" xfId="0" applyNumberFormat="1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right" vertical="center"/>
    </xf>
    <xf numFmtId="4" fontId="2" fillId="3" borderId="0" xfId="0" applyNumberFormat="1" applyFont="1" applyFill="1" applyBorder="1" applyAlignment="1" applyProtection="1">
      <alignment horizontal="center" vertical="center"/>
    </xf>
    <xf numFmtId="4" fontId="4" fillId="4" borderId="5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right" vertical="center"/>
    </xf>
    <xf numFmtId="4" fontId="0" fillId="0" borderId="5" xfId="0" applyNumberFormat="1" applyBorder="1" applyProtection="1"/>
    <xf numFmtId="0" fontId="4" fillId="0" borderId="6" xfId="0" applyFont="1" applyBorder="1" applyAlignment="1" applyProtection="1">
      <alignment horizontal="right" vertical="center"/>
    </xf>
    <xf numFmtId="4" fontId="2" fillId="0" borderId="7" xfId="0" applyNumberFormat="1" applyFont="1" applyFill="1" applyBorder="1" applyAlignment="1" applyProtection="1">
      <alignment horizontal="center" vertical="center"/>
    </xf>
    <xf numFmtId="4" fontId="4" fillId="4" borderId="8" xfId="0" applyNumberFormat="1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7" fillId="6" borderId="0" xfId="0" applyFont="1" applyFill="1" applyAlignment="1" applyProtection="1">
      <alignment horizontal="centerContinuous"/>
    </xf>
    <xf numFmtId="0" fontId="7" fillId="6" borderId="0" xfId="0" applyFont="1" applyFill="1" applyProtection="1"/>
    <xf numFmtId="15" fontId="0" fillId="0" borderId="0" xfId="0" applyNumberFormat="1"/>
    <xf numFmtId="10" fontId="0" fillId="0" borderId="0" xfId="0" applyNumberFormat="1"/>
    <xf numFmtId="6" fontId="0" fillId="0" borderId="0" xfId="0" applyNumberFormat="1"/>
    <xf numFmtId="3" fontId="0" fillId="0" borderId="0" xfId="0" applyNumberFormat="1"/>
    <xf numFmtId="0" fontId="9" fillId="0" borderId="0" xfId="0" applyFont="1"/>
    <xf numFmtId="2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 applyProtection="1">
      <alignment horizontal="center"/>
    </xf>
    <xf numFmtId="0" fontId="7" fillId="6" borderId="0" xfId="0" applyFont="1" applyFill="1" applyAlignment="1" applyProtection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12" fillId="0" borderId="0" xfId="0" applyFont="1" applyProtection="1"/>
    <xf numFmtId="0" fontId="12" fillId="0" borderId="0" xfId="0" applyFont="1"/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center"/>
    </xf>
    <xf numFmtId="0" fontId="5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11" xfId="0" applyFont="1" applyBorder="1" applyAlignment="1" applyProtection="1">
      <alignment horizontal="left"/>
    </xf>
    <xf numFmtId="0" fontId="4" fillId="0" borderId="15" xfId="0" applyFont="1" applyBorder="1" applyAlignment="1" applyProtection="1">
      <alignment horizontal="right"/>
    </xf>
    <xf numFmtId="0" fontId="4" fillId="0" borderId="16" xfId="0" applyFont="1" applyBorder="1" applyAlignment="1" applyProtection="1">
      <alignment horizontal="right"/>
    </xf>
    <xf numFmtId="0" fontId="0" fillId="0" borderId="16" xfId="0" applyBorder="1" applyAlignment="1"/>
    <xf numFmtId="0" fontId="4" fillId="0" borderId="17" xfId="0" applyFont="1" applyBorder="1" applyAlignment="1" applyProtection="1">
      <alignment horizontal="right"/>
    </xf>
    <xf numFmtId="0" fontId="4" fillId="0" borderId="18" xfId="0" applyFont="1" applyBorder="1" applyAlignment="1" applyProtection="1">
      <alignment horizontal="right"/>
    </xf>
    <xf numFmtId="0" fontId="0" fillId="0" borderId="18" xfId="0" applyBorder="1" applyAlignment="1"/>
    <xf numFmtId="0" fontId="2" fillId="0" borderId="7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14" fontId="2" fillId="0" borderId="7" xfId="0" applyNumberFormat="1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left"/>
      <protection locked="0"/>
    </xf>
    <xf numFmtId="0" fontId="8" fillId="5" borderId="0" xfId="0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0" fontId="6" fillId="5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 vertical="top"/>
    </xf>
    <xf numFmtId="0" fontId="10" fillId="7" borderId="0" xfId="0" applyFont="1" applyFill="1" applyAlignment="1" applyProtection="1">
      <alignment horizontal="center"/>
    </xf>
    <xf numFmtId="0" fontId="11" fillId="8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6" fillId="7" borderId="0" xfId="0" applyFont="1" applyFill="1" applyAlignment="1" applyProtection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zoomScaleNormal="100" zoomScaleSheetLayoutView="115" workbookViewId="0">
      <selection activeCell="G8" sqref="G8"/>
    </sheetView>
  </sheetViews>
  <sheetFormatPr defaultRowHeight="15"/>
  <cols>
    <col min="1" max="1" width="9.85546875" customWidth="1"/>
    <col min="2" max="4" width="9.28515625" bestFit="1" customWidth="1"/>
    <col min="5" max="5" width="9.42578125" bestFit="1" customWidth="1"/>
    <col min="6" max="8" width="9.28515625" bestFit="1" customWidth="1"/>
    <col min="9" max="9" width="9.42578125" bestFit="1" customWidth="1"/>
  </cols>
  <sheetData>
    <row r="1" spans="1:9" ht="21">
      <c r="A1" s="60" t="s">
        <v>0</v>
      </c>
      <c r="B1" s="60"/>
      <c r="C1" s="60"/>
      <c r="D1" s="60"/>
      <c r="E1" s="60"/>
      <c r="F1" s="1"/>
      <c r="G1" s="1"/>
      <c r="H1" s="1"/>
      <c r="I1" s="1"/>
    </row>
    <row r="2" spans="1:9" ht="16.5" thickBot="1">
      <c r="A2" s="59"/>
      <c r="B2" s="59"/>
      <c r="C2" s="59"/>
      <c r="D2" s="59"/>
      <c r="E2" s="58" t="s">
        <v>1</v>
      </c>
      <c r="F2" s="58"/>
      <c r="G2" s="61"/>
      <c r="H2" s="61"/>
      <c r="I2" s="61"/>
    </row>
    <row r="3" spans="1:9" ht="15.75">
      <c r="A3" s="59" t="s">
        <v>2</v>
      </c>
      <c r="B3" s="59"/>
      <c r="C3" s="59"/>
      <c r="D3" s="59"/>
      <c r="E3" s="1"/>
      <c r="F3" s="2"/>
      <c r="G3" s="2"/>
      <c r="H3" s="3"/>
      <c r="I3" s="3"/>
    </row>
    <row r="4" spans="1:9" ht="15.75">
      <c r="A4" s="59" t="s">
        <v>3</v>
      </c>
      <c r="B4" s="59"/>
      <c r="C4" s="59"/>
      <c r="D4" s="59"/>
      <c r="E4" s="58" t="s">
        <v>4</v>
      </c>
      <c r="F4" s="58"/>
      <c r="G4" s="56"/>
      <c r="H4" s="56"/>
      <c r="I4" s="56"/>
    </row>
    <row r="5" spans="1:9" ht="15.75">
      <c r="A5" s="59" t="s">
        <v>5</v>
      </c>
      <c r="B5" s="59"/>
      <c r="C5" s="59"/>
      <c r="D5" s="59"/>
      <c r="E5" s="1"/>
      <c r="F5" s="2"/>
      <c r="G5" s="2"/>
      <c r="H5" s="3"/>
      <c r="I5" s="3"/>
    </row>
    <row r="6" spans="1:9" ht="15.75">
      <c r="A6" s="59" t="s">
        <v>6</v>
      </c>
      <c r="B6" s="59"/>
      <c r="C6" s="59"/>
      <c r="D6" s="59"/>
      <c r="E6" s="58" t="s">
        <v>7</v>
      </c>
      <c r="F6" s="58"/>
      <c r="G6" s="57">
        <v>39727</v>
      </c>
      <c r="H6" s="57"/>
      <c r="I6" s="4" t="s">
        <v>8</v>
      </c>
    </row>
    <row r="7" spans="1:9" ht="15.75">
      <c r="A7" s="1"/>
      <c r="B7" s="1"/>
      <c r="C7" s="1"/>
      <c r="D7" s="1"/>
      <c r="E7" s="5"/>
      <c r="F7" s="5"/>
      <c r="G7" s="5"/>
      <c r="H7" s="5"/>
      <c r="I7" s="5"/>
    </row>
    <row r="8" spans="1:9" ht="30">
      <c r="A8" s="11" t="s">
        <v>9</v>
      </c>
      <c r="B8" s="22" t="s">
        <v>23</v>
      </c>
      <c r="C8" s="22" t="s">
        <v>24</v>
      </c>
      <c r="D8" s="22" t="s">
        <v>10</v>
      </c>
      <c r="E8" s="22" t="s">
        <v>11</v>
      </c>
      <c r="F8" s="22" t="s">
        <v>12</v>
      </c>
      <c r="G8" s="22" t="s">
        <v>13</v>
      </c>
      <c r="H8" s="22" t="s">
        <v>14</v>
      </c>
      <c r="I8" s="23" t="s">
        <v>22</v>
      </c>
    </row>
    <row r="9" spans="1:9">
      <c r="A9" s="12">
        <f>G6</f>
        <v>39727</v>
      </c>
      <c r="B9" s="6"/>
      <c r="C9" s="6"/>
      <c r="D9" s="6"/>
      <c r="E9" s="6"/>
      <c r="F9" s="6"/>
      <c r="G9" s="6"/>
      <c r="H9" s="6"/>
      <c r="I9" s="13">
        <f t="shared" ref="I9:I15" si="0">SUM(B9:H9)</f>
        <v>0</v>
      </c>
    </row>
    <row r="10" spans="1:9">
      <c r="A10" s="12">
        <f t="shared" ref="A10:A15" si="1">A9+1</f>
        <v>39728</v>
      </c>
      <c r="B10" s="6">
        <v>8</v>
      </c>
      <c r="C10" s="6">
        <v>0.43</v>
      </c>
      <c r="D10" s="6"/>
      <c r="E10" s="6"/>
      <c r="F10" s="6"/>
      <c r="G10" s="6"/>
      <c r="H10" s="6"/>
      <c r="I10" s="13">
        <f t="shared" si="0"/>
        <v>8.43</v>
      </c>
    </row>
    <row r="11" spans="1:9">
      <c r="A11" s="12">
        <f t="shared" si="1"/>
        <v>39729</v>
      </c>
      <c r="B11" s="6"/>
      <c r="C11" s="6"/>
      <c r="D11" s="6"/>
      <c r="E11" s="8"/>
      <c r="F11" s="6"/>
      <c r="G11" s="6"/>
      <c r="H11" s="6"/>
      <c r="I11" s="13">
        <f t="shared" si="0"/>
        <v>0</v>
      </c>
    </row>
    <row r="12" spans="1:9">
      <c r="A12" s="12">
        <f t="shared" si="1"/>
        <v>39730</v>
      </c>
      <c r="B12" s="6"/>
      <c r="C12" s="6"/>
      <c r="D12" s="6"/>
      <c r="E12" s="6"/>
      <c r="F12" s="6"/>
      <c r="G12" s="6"/>
      <c r="H12" s="6"/>
      <c r="I12" s="13">
        <f t="shared" si="0"/>
        <v>0</v>
      </c>
    </row>
    <row r="13" spans="1:9">
      <c r="A13" s="12">
        <f t="shared" si="1"/>
        <v>39731</v>
      </c>
      <c r="B13" s="6"/>
      <c r="C13" s="6"/>
      <c r="D13" s="6"/>
      <c r="E13" s="6"/>
      <c r="F13" s="6"/>
      <c r="G13" s="6"/>
      <c r="H13" s="6"/>
      <c r="I13" s="13">
        <f t="shared" si="0"/>
        <v>0</v>
      </c>
    </row>
    <row r="14" spans="1:9">
      <c r="A14" s="12">
        <f t="shared" si="1"/>
        <v>39732</v>
      </c>
      <c r="B14" s="6"/>
      <c r="C14" s="6"/>
      <c r="D14" s="6"/>
      <c r="E14" s="6"/>
      <c r="F14" s="6"/>
      <c r="G14" s="6"/>
      <c r="H14" s="6"/>
      <c r="I14" s="13">
        <f t="shared" si="0"/>
        <v>0</v>
      </c>
    </row>
    <row r="15" spans="1:9">
      <c r="A15" s="12">
        <f t="shared" si="1"/>
        <v>39733</v>
      </c>
      <c r="B15" s="6"/>
      <c r="C15" s="6"/>
      <c r="D15" s="6"/>
      <c r="E15" s="6"/>
      <c r="F15" s="6"/>
      <c r="G15" s="6"/>
      <c r="H15" s="6"/>
      <c r="I15" s="13">
        <f t="shared" si="0"/>
        <v>0</v>
      </c>
    </row>
    <row r="16" spans="1:9">
      <c r="A16" s="14" t="s">
        <v>15</v>
      </c>
      <c r="B16" s="15">
        <f t="shared" ref="B16:I16" si="2">SUM(B9:B15)</f>
        <v>8</v>
      </c>
      <c r="C16" s="15">
        <f t="shared" si="2"/>
        <v>0.43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6">
        <f t="shared" si="2"/>
        <v>8.43</v>
      </c>
    </row>
    <row r="17" spans="1:9">
      <c r="A17" s="17" t="s">
        <v>16</v>
      </c>
      <c r="B17" s="7">
        <v>15</v>
      </c>
      <c r="C17" s="7">
        <v>23</v>
      </c>
      <c r="D17" s="7">
        <v>15</v>
      </c>
      <c r="E17" s="7">
        <v>15</v>
      </c>
      <c r="F17" s="7">
        <v>15</v>
      </c>
      <c r="G17" s="7">
        <v>0</v>
      </c>
      <c r="H17" s="7">
        <v>0</v>
      </c>
      <c r="I17" s="18"/>
    </row>
    <row r="18" spans="1:9">
      <c r="A18" s="19" t="s">
        <v>17</v>
      </c>
      <c r="B18" s="20">
        <f t="shared" ref="B18:H18" si="3">B17*B16</f>
        <v>120</v>
      </c>
      <c r="C18" s="20">
        <f t="shared" si="3"/>
        <v>9.89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  <c r="H18" s="20">
        <f t="shared" si="3"/>
        <v>0</v>
      </c>
      <c r="I18" s="21">
        <f>SUM(B18:H18)</f>
        <v>129.88999999999999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 ht="15.75">
      <c r="A20" s="49" t="s">
        <v>18</v>
      </c>
      <c r="B20" s="50"/>
      <c r="C20" s="50"/>
      <c r="D20" s="51"/>
      <c r="E20" s="9">
        <f>I16</f>
        <v>8.43</v>
      </c>
      <c r="F20" s="1"/>
      <c r="G20" s="1"/>
      <c r="H20" s="1"/>
      <c r="I20" s="1"/>
    </row>
    <row r="21" spans="1:9" ht="15.75">
      <c r="A21" s="52" t="s">
        <v>17</v>
      </c>
      <c r="B21" s="53"/>
      <c r="C21" s="53"/>
      <c r="D21" s="54"/>
      <c r="E21" s="10">
        <f>I18</f>
        <v>129.88999999999999</v>
      </c>
      <c r="F21" s="1"/>
      <c r="G21" s="1"/>
      <c r="H21" s="1"/>
      <c r="I21" s="1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 ht="15.75">
      <c r="A23" s="55"/>
      <c r="B23" s="55"/>
      <c r="C23" s="55"/>
      <c r="D23" s="56"/>
      <c r="E23" s="56"/>
      <c r="F23" s="5"/>
      <c r="G23" s="5"/>
      <c r="H23" s="5"/>
      <c r="I23" s="5"/>
    </row>
    <row r="24" spans="1:9" ht="15.75">
      <c r="A24" s="48" t="s">
        <v>19</v>
      </c>
      <c r="B24" s="48"/>
      <c r="C24" s="48"/>
      <c r="D24" s="48" t="s">
        <v>20</v>
      </c>
      <c r="E24" s="48"/>
      <c r="F24" s="5"/>
      <c r="G24" s="5"/>
      <c r="H24" s="5"/>
      <c r="I24" s="5"/>
    </row>
    <row r="25" spans="1:9" ht="15.75">
      <c r="A25" s="55"/>
      <c r="B25" s="55"/>
      <c r="C25" s="55"/>
      <c r="D25" s="56"/>
      <c r="E25" s="56"/>
      <c r="F25" s="5"/>
      <c r="G25" s="5"/>
      <c r="H25" s="5"/>
      <c r="I25" s="5"/>
    </row>
    <row r="26" spans="1:9" ht="15.75">
      <c r="A26" s="48" t="s">
        <v>21</v>
      </c>
      <c r="B26" s="48"/>
      <c r="C26" s="48"/>
      <c r="D26" s="48" t="s">
        <v>20</v>
      </c>
      <c r="E26" s="48"/>
      <c r="F26" s="5"/>
      <c r="G26" s="5"/>
      <c r="H26" s="5"/>
      <c r="I26" s="5"/>
    </row>
    <row r="27" spans="1:9" ht="15.75">
      <c r="A27" s="1"/>
      <c r="B27" s="1"/>
      <c r="C27" s="1"/>
      <c r="D27" s="1"/>
      <c r="E27" s="1"/>
      <c r="F27" s="5"/>
      <c r="G27" s="5"/>
      <c r="H27" s="5"/>
      <c r="I27" s="5"/>
    </row>
  </sheetData>
  <mergeCells count="22">
    <mergeCell ref="A1:E1"/>
    <mergeCell ref="A2:D2"/>
    <mergeCell ref="E2:F2"/>
    <mergeCell ref="G2:I2"/>
    <mergeCell ref="A3:D3"/>
    <mergeCell ref="G6:H6"/>
    <mergeCell ref="A25:C25"/>
    <mergeCell ref="D25:E25"/>
    <mergeCell ref="E4:F4"/>
    <mergeCell ref="G4:I4"/>
    <mergeCell ref="A4:D4"/>
    <mergeCell ref="A24:C24"/>
    <mergeCell ref="D24:E24"/>
    <mergeCell ref="A5:D5"/>
    <mergeCell ref="A6:D6"/>
    <mergeCell ref="E6:F6"/>
    <mergeCell ref="A26:C26"/>
    <mergeCell ref="D26:E26"/>
    <mergeCell ref="A20:D20"/>
    <mergeCell ref="A21:D21"/>
    <mergeCell ref="A23:C23"/>
    <mergeCell ref="D23:E23"/>
  </mergeCells>
  <printOptions gridLines="1"/>
  <pageMargins left="0.5" right="0.5" top="0.75" bottom="0.75" header="0.3" footer="0.3"/>
  <pageSetup paperSize="9" orientation="portrait" verticalDpi="0" r:id="rId1"/>
  <headerFooter>
    <oddHeader>&amp;CZSSPdf Demo Excel Sheet</oddHeader>
    <oddFooter>&amp;LCopyright ©&amp;C2005-2010 Potix Corporation.&amp;R All rights reserved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B17" sqref="B17:C17"/>
    </sheetView>
  </sheetViews>
  <sheetFormatPr defaultRowHeight="15"/>
  <cols>
    <col min="1" max="1" width="1.7109375" customWidth="1"/>
    <col min="2" max="2" width="20.7109375" customWidth="1"/>
    <col min="3" max="3" width="11.28515625" customWidth="1"/>
    <col min="4" max="4" width="1.85546875" customWidth="1"/>
    <col min="5" max="5" width="29" customWidth="1"/>
    <col min="6" max="6" width="11.28515625" customWidth="1"/>
    <col min="7" max="7" width="2.42578125" customWidth="1"/>
  </cols>
  <sheetData>
    <row r="1" spans="1:8">
      <c r="A1" s="5"/>
      <c r="B1" s="5"/>
      <c r="C1" s="5"/>
      <c r="D1" s="5"/>
      <c r="E1" s="5"/>
      <c r="F1" s="5"/>
    </row>
    <row r="2" spans="1:8">
      <c r="A2" s="5"/>
      <c r="B2" s="5"/>
      <c r="C2" s="5"/>
      <c r="D2" s="5"/>
      <c r="E2" s="5"/>
      <c r="F2" s="5"/>
    </row>
    <row r="3" spans="1:8" ht="33.75">
      <c r="A3" s="5"/>
      <c r="B3" s="64" t="s">
        <v>25</v>
      </c>
      <c r="C3" s="65"/>
      <c r="D3" s="65"/>
      <c r="E3" s="65"/>
      <c r="F3" s="65"/>
    </row>
    <row r="4" spans="1:8">
      <c r="A4" s="5"/>
      <c r="B4" s="24"/>
      <c r="C4" s="24"/>
      <c r="D4" s="24"/>
      <c r="E4" s="24"/>
      <c r="F4" s="24"/>
    </row>
    <row r="5" spans="1:8">
      <c r="A5" s="5"/>
      <c r="B5" s="24"/>
      <c r="C5" s="24"/>
      <c r="D5" s="24"/>
      <c r="E5" s="24"/>
      <c r="F5" s="24"/>
    </row>
    <row r="6" spans="1:8" ht="30.75" customHeight="1">
      <c r="A6" s="5"/>
      <c r="B6" s="62" t="s">
        <v>26</v>
      </c>
      <c r="C6" s="63"/>
      <c r="D6" s="25"/>
      <c r="E6" s="62" t="s">
        <v>27</v>
      </c>
      <c r="F6" s="63"/>
      <c r="G6" s="5"/>
      <c r="H6" s="5"/>
    </row>
    <row r="7" spans="1:8">
      <c r="B7" t="s">
        <v>28</v>
      </c>
      <c r="C7" s="26">
        <v>39508</v>
      </c>
      <c r="E7" t="s">
        <v>28</v>
      </c>
      <c r="F7" s="26">
        <v>39539</v>
      </c>
    </row>
    <row r="8" spans="1:8">
      <c r="B8" t="s">
        <v>29</v>
      </c>
      <c r="C8" s="26">
        <v>39691</v>
      </c>
      <c r="E8" t="s">
        <v>30</v>
      </c>
      <c r="F8" s="26">
        <v>39614</v>
      </c>
    </row>
    <row r="9" spans="1:8">
      <c r="B9" t="s">
        <v>31</v>
      </c>
      <c r="C9" s="26">
        <v>39569</v>
      </c>
      <c r="E9" t="s">
        <v>32</v>
      </c>
      <c r="F9" s="27">
        <v>0.1</v>
      </c>
    </row>
    <row r="10" spans="1:8">
      <c r="B10" t="s">
        <v>33</v>
      </c>
      <c r="C10" s="27">
        <v>0.1</v>
      </c>
      <c r="E10" t="s">
        <v>34</v>
      </c>
      <c r="F10" s="28">
        <v>1000</v>
      </c>
    </row>
    <row r="11" spans="1:8">
      <c r="B11" t="s">
        <v>35</v>
      </c>
      <c r="C11" s="29">
        <v>1000</v>
      </c>
      <c r="E11" t="s">
        <v>36</v>
      </c>
      <c r="F11">
        <v>3</v>
      </c>
    </row>
    <row r="12" spans="1:8">
      <c r="B12" t="s">
        <v>37</v>
      </c>
      <c r="C12">
        <v>2</v>
      </c>
    </row>
    <row r="13" spans="1:8">
      <c r="B13" t="s">
        <v>38</v>
      </c>
      <c r="C13">
        <v>0</v>
      </c>
    </row>
    <row r="15" spans="1:8" ht="18.75">
      <c r="B15" s="30" t="s">
        <v>39</v>
      </c>
      <c r="C15" s="31">
        <f>ACCRINT(C7,C8,C9,C10,C11,C12,C13)</f>
        <v>16.666666666666664</v>
      </c>
      <c r="E15" s="30" t="s">
        <v>40</v>
      </c>
      <c r="F15" s="31">
        <f>ACCRINTM(F7,F8,F9,F10,F11)</f>
        <v>20.547945205479451</v>
      </c>
    </row>
    <row r="16" spans="1:8" ht="18.75">
      <c r="B16" s="30"/>
      <c r="E16" s="30"/>
    </row>
    <row r="17" spans="2:6" ht="40.5" customHeight="1">
      <c r="B17" s="62" t="s">
        <v>41</v>
      </c>
      <c r="C17" s="63"/>
      <c r="E17" s="62" t="s">
        <v>42</v>
      </c>
      <c r="F17" s="63"/>
    </row>
    <row r="18" spans="2:6">
      <c r="B18" t="s">
        <v>43</v>
      </c>
      <c r="C18">
        <v>2400</v>
      </c>
      <c r="E18" t="s">
        <v>43</v>
      </c>
      <c r="F18">
        <v>2400</v>
      </c>
    </row>
    <row r="19" spans="2:6">
      <c r="B19" t="s">
        <v>44</v>
      </c>
      <c r="C19" s="32">
        <v>39679</v>
      </c>
      <c r="E19" t="s">
        <v>44</v>
      </c>
      <c r="F19" s="32">
        <v>39679</v>
      </c>
    </row>
    <row r="20" spans="2:6">
      <c r="B20" t="s">
        <v>45</v>
      </c>
      <c r="C20" s="32">
        <v>39813</v>
      </c>
      <c r="E20" t="s">
        <v>45</v>
      </c>
      <c r="F20" s="32">
        <v>39813</v>
      </c>
    </row>
    <row r="21" spans="2:6">
      <c r="B21" t="s">
        <v>46</v>
      </c>
      <c r="C21">
        <v>300</v>
      </c>
      <c r="E21" t="s">
        <v>46</v>
      </c>
      <c r="F21">
        <v>300</v>
      </c>
    </row>
    <row r="22" spans="2:6">
      <c r="B22" t="s">
        <v>47</v>
      </c>
      <c r="C22">
        <v>1</v>
      </c>
      <c r="E22" t="s">
        <v>47</v>
      </c>
      <c r="F22">
        <v>1</v>
      </c>
    </row>
    <row r="23" spans="2:6">
      <c r="B23" t="s">
        <v>48</v>
      </c>
      <c r="C23" s="33">
        <v>0.15</v>
      </c>
      <c r="E23" t="s">
        <v>48</v>
      </c>
      <c r="F23" s="33">
        <v>0.15</v>
      </c>
    </row>
    <row r="24" spans="2:6">
      <c r="B24" t="s">
        <v>36</v>
      </c>
      <c r="C24">
        <v>1</v>
      </c>
      <c r="E24" t="s">
        <v>36</v>
      </c>
      <c r="F24">
        <v>1</v>
      </c>
    </row>
    <row r="26" spans="2:6" ht="18.75">
      <c r="B26" s="30" t="s">
        <v>49</v>
      </c>
      <c r="C26">
        <f>AMORDEGRC(C18,C19,C20,C21,C22,C23,C23)</f>
        <v>776</v>
      </c>
      <c r="E26" s="30" t="s">
        <v>50</v>
      </c>
      <c r="F26">
        <f>AMORLINC(F18,F19,F20,F21,F22,F23,F23)</f>
        <v>360</v>
      </c>
    </row>
    <row r="27" spans="2:6" ht="18.75">
      <c r="B27" s="30"/>
      <c r="E27" s="30"/>
    </row>
    <row r="28" spans="2:6" ht="36.75" customHeight="1">
      <c r="B28" s="62" t="s">
        <v>51</v>
      </c>
      <c r="C28" s="63"/>
      <c r="D28" s="25"/>
      <c r="E28" s="62" t="s">
        <v>52</v>
      </c>
      <c r="F28" s="63"/>
    </row>
    <row r="29" spans="2:6">
      <c r="B29" t="s">
        <v>31</v>
      </c>
      <c r="C29" s="26">
        <v>39107</v>
      </c>
      <c r="E29" t="s">
        <v>31</v>
      </c>
      <c r="F29" s="26">
        <v>39107</v>
      </c>
    </row>
    <row r="30" spans="2:6">
      <c r="B30" t="s">
        <v>30</v>
      </c>
      <c r="C30" s="26">
        <v>39767</v>
      </c>
      <c r="E30" t="s">
        <v>30</v>
      </c>
      <c r="F30" s="26">
        <v>39767</v>
      </c>
    </row>
    <row r="31" spans="2:6">
      <c r="B31" t="s">
        <v>53</v>
      </c>
      <c r="C31">
        <v>2</v>
      </c>
      <c r="E31" t="s">
        <v>53</v>
      </c>
      <c r="F31">
        <v>2</v>
      </c>
    </row>
    <row r="32" spans="2:6">
      <c r="B32" t="s">
        <v>36</v>
      </c>
      <c r="C32">
        <v>1</v>
      </c>
      <c r="E32" t="s">
        <v>36</v>
      </c>
      <c r="F32">
        <v>1</v>
      </c>
    </row>
    <row r="34" spans="1:8" ht="18.75">
      <c r="B34" s="30" t="s">
        <v>54</v>
      </c>
      <c r="C34" s="26">
        <f>COUPPCD(C29,C30,C31,C32)</f>
        <v>39036</v>
      </c>
      <c r="E34" s="30" t="s">
        <v>55</v>
      </c>
      <c r="F34" s="34">
        <f>COUPNUM(F29,F30,F31,F32)</f>
        <v>4</v>
      </c>
    </row>
    <row r="35" spans="1:8" ht="18.75">
      <c r="B35" s="30"/>
      <c r="E35" s="30"/>
    </row>
    <row r="36" spans="1:8" ht="44.25" customHeight="1">
      <c r="A36" s="5"/>
      <c r="B36" s="62" t="s">
        <v>56</v>
      </c>
      <c r="C36" s="63"/>
      <c r="E36" s="62" t="s">
        <v>57</v>
      </c>
      <c r="F36" s="63"/>
      <c r="G36" s="5"/>
      <c r="H36" s="5"/>
    </row>
    <row r="37" spans="1:8">
      <c r="B37" t="s">
        <v>58</v>
      </c>
      <c r="C37" s="29">
        <v>1000000</v>
      </c>
      <c r="E37" t="s">
        <v>58</v>
      </c>
      <c r="F37" s="29">
        <v>2400</v>
      </c>
    </row>
    <row r="38" spans="1:8">
      <c r="B38" t="s">
        <v>46</v>
      </c>
      <c r="C38" s="29">
        <v>100000</v>
      </c>
      <c r="E38" t="s">
        <v>46</v>
      </c>
      <c r="F38" s="29">
        <v>300</v>
      </c>
    </row>
    <row r="39" spans="1:8">
      <c r="B39" t="s">
        <v>59</v>
      </c>
      <c r="C39">
        <v>6</v>
      </c>
      <c r="E39" t="s">
        <v>59</v>
      </c>
      <c r="F39">
        <v>10</v>
      </c>
    </row>
    <row r="41" spans="1:8" ht="18.75">
      <c r="B41" s="30" t="s">
        <v>60</v>
      </c>
      <c r="C41" s="29">
        <f>DB(C37,C38,C39,1,7)</f>
        <v>186083.33333333334</v>
      </c>
      <c r="E41" s="30" t="s">
        <v>61</v>
      </c>
      <c r="F41" s="31">
        <f>DDB(F37,F38,F39*365,1)</f>
        <v>1.3150684931506849</v>
      </c>
    </row>
    <row r="43" spans="1:8" ht="29.25" customHeight="1">
      <c r="B43" s="62" t="s">
        <v>62</v>
      </c>
      <c r="C43" s="63"/>
      <c r="D43" s="25"/>
      <c r="E43" s="62" t="s">
        <v>63</v>
      </c>
      <c r="F43" s="63"/>
    </row>
    <row r="44" spans="1:8">
      <c r="B44" t="s">
        <v>64</v>
      </c>
      <c r="C44">
        <v>1.02</v>
      </c>
      <c r="E44" t="s">
        <v>64</v>
      </c>
      <c r="F44">
        <v>1.125</v>
      </c>
    </row>
    <row r="45" spans="1:8">
      <c r="B45" t="s">
        <v>65</v>
      </c>
      <c r="C45">
        <v>16</v>
      </c>
      <c r="E45" t="s">
        <v>65</v>
      </c>
      <c r="F45">
        <v>16</v>
      </c>
    </row>
    <row r="47" spans="1:8" ht="18.75">
      <c r="B47" s="30" t="s">
        <v>66</v>
      </c>
      <c r="C47">
        <f>DOLLARDE(C44,C45)</f>
        <v>1.125</v>
      </c>
      <c r="E47" s="30" t="s">
        <v>67</v>
      </c>
      <c r="F47">
        <f>DOLLARFR(F44,F45)</f>
        <v>1.02</v>
      </c>
    </row>
    <row r="49" spans="2:6" ht="29.25" customHeight="1">
      <c r="B49" s="62" t="s">
        <v>68</v>
      </c>
      <c r="C49" s="63"/>
      <c r="D49" s="25"/>
      <c r="E49" s="62" t="s">
        <v>69</v>
      </c>
      <c r="F49" s="63"/>
    </row>
    <row r="50" spans="2:6">
      <c r="B50" t="s">
        <v>31</v>
      </c>
      <c r="C50" s="26">
        <v>39493</v>
      </c>
      <c r="E50" t="s">
        <v>31</v>
      </c>
      <c r="F50" s="26">
        <v>39494</v>
      </c>
    </row>
    <row r="51" spans="2:6">
      <c r="B51" t="s">
        <v>30</v>
      </c>
      <c r="C51" s="26">
        <v>43054</v>
      </c>
      <c r="E51" t="s">
        <v>30</v>
      </c>
      <c r="F51" s="26">
        <v>39508</v>
      </c>
    </row>
    <row r="52" spans="2:6">
      <c r="B52" t="s">
        <v>70</v>
      </c>
      <c r="C52" s="27">
        <v>5.7500000000000002E-2</v>
      </c>
      <c r="E52" t="s">
        <v>70</v>
      </c>
      <c r="F52" s="27">
        <v>5.2499999999999998E-2</v>
      </c>
    </row>
    <row r="53" spans="2:6">
      <c r="B53" t="s">
        <v>71</v>
      </c>
      <c r="C53" s="27">
        <v>6.5000000000000002E-2</v>
      </c>
      <c r="E53" t="s">
        <v>72</v>
      </c>
      <c r="F53" s="28">
        <v>100</v>
      </c>
    </row>
    <row r="54" spans="2:6">
      <c r="B54" t="s">
        <v>72</v>
      </c>
      <c r="C54" s="28">
        <v>100</v>
      </c>
      <c r="E54" t="s">
        <v>36</v>
      </c>
      <c r="F54">
        <v>2</v>
      </c>
    </row>
    <row r="55" spans="2:6">
      <c r="B55" t="s">
        <v>37</v>
      </c>
      <c r="C55">
        <v>2</v>
      </c>
    </row>
    <row r="56" spans="2:6">
      <c r="B56" t="s">
        <v>36</v>
      </c>
      <c r="C56">
        <v>0</v>
      </c>
    </row>
    <row r="58" spans="2:6" ht="18.75">
      <c r="B58" s="30" t="s">
        <v>73</v>
      </c>
      <c r="C58" s="31">
        <f>PRICE(C50,C51,C52,C53,C54,C55,C56)</f>
        <v>94.634361621322128</v>
      </c>
      <c r="E58" s="30" t="s">
        <v>74</v>
      </c>
      <c r="F58" s="31">
        <f>PRICEDISC(F50,F51,F52,F53,F54)</f>
        <v>99.795833333333334</v>
      </c>
    </row>
    <row r="60" spans="2:6" ht="29.25" customHeight="1">
      <c r="B60" s="62" t="s">
        <v>75</v>
      </c>
      <c r="C60" s="63"/>
      <c r="E60" s="62" t="s">
        <v>76</v>
      </c>
      <c r="F60" s="63"/>
    </row>
    <row r="61" spans="2:6">
      <c r="B61" t="s">
        <v>31</v>
      </c>
      <c r="C61" s="26">
        <v>39538</v>
      </c>
      <c r="E61" t="s">
        <v>31</v>
      </c>
      <c r="F61" s="26">
        <v>39538</v>
      </c>
    </row>
    <row r="62" spans="2:6">
      <c r="B62" t="s">
        <v>30</v>
      </c>
      <c r="C62" s="26">
        <v>39600</v>
      </c>
      <c r="E62" t="s">
        <v>30</v>
      </c>
      <c r="F62" s="26">
        <v>39600</v>
      </c>
    </row>
    <row r="63" spans="2:6">
      <c r="B63" t="s">
        <v>77</v>
      </c>
      <c r="C63" s="27">
        <v>9.1399999999999995E-2</v>
      </c>
      <c r="E63" t="s">
        <v>77</v>
      </c>
      <c r="F63" s="27">
        <v>9.1399999999999995E-2</v>
      </c>
    </row>
    <row r="66" spans="2:6" ht="18.75">
      <c r="B66" s="30" t="s">
        <v>78</v>
      </c>
      <c r="C66" s="27">
        <f>TBILLEQ(C61,C62,C63)</f>
        <v>9.4151493565943017E-2</v>
      </c>
      <c r="E66" s="30" t="s">
        <v>79</v>
      </c>
      <c r="F66" s="31">
        <f>TBILLPRICE(F61,F62,F63)</f>
        <v>98.425888888888892</v>
      </c>
    </row>
    <row r="68" spans="2:6" ht="29.25" customHeight="1">
      <c r="B68" s="62" t="s">
        <v>80</v>
      </c>
      <c r="C68" s="63"/>
      <c r="E68" s="62" t="s">
        <v>81</v>
      </c>
      <c r="F68" s="63"/>
    </row>
    <row r="69" spans="2:6">
      <c r="B69" t="s">
        <v>31</v>
      </c>
      <c r="C69" s="26">
        <v>39493</v>
      </c>
      <c r="E69" t="s">
        <v>31</v>
      </c>
      <c r="F69" s="26">
        <v>39494</v>
      </c>
    </row>
    <row r="70" spans="2:6">
      <c r="B70" t="s">
        <v>30</v>
      </c>
      <c r="C70" s="26">
        <v>42689</v>
      </c>
      <c r="E70" t="s">
        <v>30</v>
      </c>
      <c r="F70" s="26">
        <v>39508</v>
      </c>
    </row>
    <row r="71" spans="2:6">
      <c r="B71" t="s">
        <v>32</v>
      </c>
      <c r="C71" s="27">
        <v>5.7500000000000002E-2</v>
      </c>
      <c r="E71" t="s">
        <v>82</v>
      </c>
      <c r="F71">
        <v>99.795000000000002</v>
      </c>
    </row>
    <row r="72" spans="2:6">
      <c r="B72" t="s">
        <v>82</v>
      </c>
      <c r="C72">
        <v>95.042869999999994</v>
      </c>
      <c r="E72" t="s">
        <v>72</v>
      </c>
      <c r="F72" s="28">
        <v>100</v>
      </c>
    </row>
    <row r="73" spans="2:6">
      <c r="B73" t="s">
        <v>72</v>
      </c>
      <c r="C73" s="28">
        <v>100</v>
      </c>
      <c r="E73" t="s">
        <v>36</v>
      </c>
      <c r="F73">
        <v>2</v>
      </c>
    </row>
    <row r="74" spans="2:6">
      <c r="B74" t="s">
        <v>37</v>
      </c>
      <c r="C74">
        <v>2</v>
      </c>
    </row>
    <row r="75" spans="2:6">
      <c r="B75" t="s">
        <v>36</v>
      </c>
      <c r="C75">
        <v>0</v>
      </c>
    </row>
    <row r="77" spans="2:6" ht="18.75">
      <c r="B77" s="30" t="s">
        <v>83</v>
      </c>
      <c r="C77" s="27">
        <f>YIELD(C69,C70,C71,C72,C73,C74,C75)</f>
        <v>6.5000006880731431E-2</v>
      </c>
      <c r="E77" s="30" t="s">
        <v>84</v>
      </c>
      <c r="F77" s="27">
        <f>YIELDDISC(F69,F70,F71,F72,F73)</f>
        <v>5.2822571986858337E-2</v>
      </c>
    </row>
  </sheetData>
  <mergeCells count="17">
    <mergeCell ref="B28:C28"/>
    <mergeCell ref="E28:F28"/>
    <mergeCell ref="B3:F3"/>
    <mergeCell ref="B6:C6"/>
    <mergeCell ref="E6:F6"/>
    <mergeCell ref="B17:C17"/>
    <mergeCell ref="E17:F17"/>
    <mergeCell ref="B60:C60"/>
    <mergeCell ref="E60:F60"/>
    <mergeCell ref="B68:C68"/>
    <mergeCell ref="E68:F68"/>
    <mergeCell ref="B36:C36"/>
    <mergeCell ref="E36:F36"/>
    <mergeCell ref="B43:C43"/>
    <mergeCell ref="E43:F43"/>
    <mergeCell ref="B49:C49"/>
    <mergeCell ref="E49:F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F31" sqref="F31:H31"/>
    </sheetView>
  </sheetViews>
  <sheetFormatPr defaultRowHeight="15"/>
  <cols>
    <col min="1" max="1" width="1.7109375" customWidth="1"/>
    <col min="2" max="2" width="13.5703125" bestFit="1" customWidth="1"/>
    <col min="3" max="3" width="5.28515625" customWidth="1"/>
    <col min="4" max="4" width="6.28515625" customWidth="1"/>
    <col min="5" max="5" width="21.140625" style="38" customWidth="1"/>
    <col min="6" max="6" width="10.140625" customWidth="1"/>
    <col min="7" max="7" width="23.42578125" customWidth="1"/>
    <col min="8" max="8" width="2.28515625" customWidth="1"/>
    <col min="9" max="9" width="2.42578125" customWidth="1"/>
  </cols>
  <sheetData>
    <row r="1" spans="1:8">
      <c r="A1" s="5"/>
      <c r="B1" s="5"/>
      <c r="C1" s="5"/>
      <c r="D1" s="5"/>
      <c r="E1" s="35"/>
      <c r="F1" s="5"/>
      <c r="G1" s="5"/>
      <c r="H1" s="5"/>
    </row>
    <row r="2" spans="1:8">
      <c r="A2" s="5"/>
      <c r="B2" s="5"/>
      <c r="C2" s="5"/>
      <c r="D2" s="5"/>
      <c r="E2" s="35"/>
      <c r="F2" s="5"/>
      <c r="G2" s="5"/>
      <c r="H2" s="5"/>
    </row>
    <row r="3" spans="1:8" ht="33.75">
      <c r="A3" s="5"/>
      <c r="B3" s="77" t="s">
        <v>85</v>
      </c>
      <c r="C3" s="77"/>
      <c r="D3" s="77"/>
      <c r="E3" s="78"/>
      <c r="F3" s="78"/>
      <c r="G3" s="78"/>
      <c r="H3" s="78"/>
    </row>
    <row r="4" spans="1:8">
      <c r="A4" s="5"/>
      <c r="B4" s="24"/>
      <c r="C4" s="24"/>
      <c r="D4" s="24"/>
      <c r="E4" s="36"/>
      <c r="F4" s="24"/>
      <c r="G4" s="24"/>
      <c r="H4" s="24"/>
    </row>
    <row r="5" spans="1:8" ht="15.75">
      <c r="A5" s="5"/>
      <c r="B5" s="73" t="s">
        <v>86</v>
      </c>
      <c r="C5" s="73"/>
      <c r="D5" s="73"/>
      <c r="E5" s="74"/>
      <c r="F5" s="74"/>
      <c r="G5" s="74"/>
      <c r="H5" s="74"/>
    </row>
    <row r="6" spans="1:8">
      <c r="A6" s="5"/>
      <c r="C6" s="37"/>
      <c r="D6" s="37"/>
      <c r="F6" s="65"/>
      <c r="G6" s="65"/>
      <c r="H6" s="65"/>
    </row>
    <row r="7" spans="1:8" s="40" customFormat="1">
      <c r="A7" s="39"/>
      <c r="B7" s="40" t="s">
        <v>87</v>
      </c>
      <c r="C7" s="41" t="s">
        <v>88</v>
      </c>
      <c r="D7" s="41" t="s">
        <v>89</v>
      </c>
      <c r="E7" s="42" t="s">
        <v>90</v>
      </c>
      <c r="F7" s="71" t="s">
        <v>91</v>
      </c>
      <c r="G7" s="71"/>
      <c r="H7" s="71"/>
    </row>
    <row r="8" spans="1:8">
      <c r="B8" s="43" t="s">
        <v>92</v>
      </c>
      <c r="C8">
        <v>1.5</v>
      </c>
      <c r="D8">
        <v>1</v>
      </c>
      <c r="E8" s="44">
        <f>BESSELI(C8, D8)</f>
        <v>0.98166642847516605</v>
      </c>
      <c r="F8" s="75" t="s">
        <v>93</v>
      </c>
      <c r="G8" s="75"/>
      <c r="H8" s="75"/>
    </row>
    <row r="9" spans="1:8">
      <c r="B9" s="43" t="s">
        <v>94</v>
      </c>
      <c r="C9">
        <v>1.9</v>
      </c>
      <c r="D9">
        <v>2</v>
      </c>
      <c r="E9" s="44">
        <f>BESSELJ(C9,D9)</f>
        <v>0.3299258286697852</v>
      </c>
      <c r="F9" s="75" t="s">
        <v>95</v>
      </c>
      <c r="G9" s="75"/>
      <c r="H9" s="75"/>
    </row>
    <row r="10" spans="1:8">
      <c r="B10" s="43" t="s">
        <v>96</v>
      </c>
      <c r="C10">
        <v>1.5</v>
      </c>
      <c r="D10">
        <v>1</v>
      </c>
      <c r="E10" s="44">
        <f>BESSELK(C10, D10)</f>
        <v>0.27738780363225868</v>
      </c>
      <c r="F10" s="75" t="s">
        <v>97</v>
      </c>
      <c r="G10" s="75"/>
      <c r="H10" s="75"/>
    </row>
    <row r="11" spans="1:8">
      <c r="B11" s="43" t="s">
        <v>98</v>
      </c>
      <c r="C11">
        <v>2.5</v>
      </c>
      <c r="D11">
        <v>1</v>
      </c>
      <c r="E11" s="44">
        <f>BESSELY(C11,D11)</f>
        <v>0.14591813750831284</v>
      </c>
      <c r="F11" s="76" t="s">
        <v>99</v>
      </c>
      <c r="G11" s="76"/>
      <c r="H11" s="76"/>
    </row>
    <row r="13" spans="1:8" ht="15.75">
      <c r="B13" s="73" t="s">
        <v>100</v>
      </c>
      <c r="C13" s="73"/>
      <c r="D13" s="73"/>
      <c r="E13" s="74"/>
      <c r="F13" s="74"/>
      <c r="G13" s="74"/>
      <c r="H13" s="74"/>
    </row>
    <row r="14" spans="1:8">
      <c r="A14" s="5"/>
      <c r="C14" s="37"/>
      <c r="D14" s="37"/>
      <c r="F14" s="65"/>
      <c r="G14" s="65"/>
      <c r="H14" s="65"/>
    </row>
    <row r="15" spans="1:8" s="40" customFormat="1">
      <c r="A15" s="39"/>
      <c r="B15" s="40" t="s">
        <v>87</v>
      </c>
      <c r="C15" s="70" t="s">
        <v>101</v>
      </c>
      <c r="D15" s="70"/>
      <c r="E15" s="42" t="s">
        <v>90</v>
      </c>
      <c r="F15" s="71" t="s">
        <v>91</v>
      </c>
      <c r="G15" s="71"/>
      <c r="H15" s="71"/>
    </row>
    <row r="16" spans="1:8">
      <c r="B16" s="43" t="s">
        <v>102</v>
      </c>
      <c r="C16" s="68">
        <v>1100100</v>
      </c>
      <c r="D16" s="68"/>
      <c r="E16" s="38">
        <f>BIN2DEC(C16)</f>
        <v>100</v>
      </c>
      <c r="F16" s="69" t="s">
        <v>103</v>
      </c>
      <c r="G16" s="69"/>
      <c r="H16" s="69"/>
    </row>
    <row r="17" spans="1:8">
      <c r="B17" s="43" t="s">
        <v>104</v>
      </c>
      <c r="C17" s="68">
        <v>1110</v>
      </c>
      <c r="D17" s="68"/>
      <c r="E17" s="38" t="str">
        <f>BIN2HEX(C17)</f>
        <v>E</v>
      </c>
      <c r="F17" s="69" t="s">
        <v>131</v>
      </c>
      <c r="G17" s="69"/>
      <c r="H17" s="69"/>
    </row>
    <row r="18" spans="1:8">
      <c r="B18" s="43" t="s">
        <v>105</v>
      </c>
      <c r="C18" s="68">
        <v>1100100</v>
      </c>
      <c r="D18" s="68"/>
      <c r="E18" s="38" t="str">
        <f>BIN2OCT(C18)</f>
        <v>144</v>
      </c>
      <c r="F18" s="69" t="s">
        <v>106</v>
      </c>
      <c r="G18" s="69"/>
      <c r="H18" s="69"/>
    </row>
    <row r="19" spans="1:8">
      <c r="B19" s="43"/>
      <c r="C19" s="45"/>
      <c r="D19" s="45"/>
      <c r="F19" s="46"/>
      <c r="G19" s="46"/>
      <c r="H19" s="46"/>
    </row>
    <row r="20" spans="1:8" ht="15.75">
      <c r="B20" s="73" t="s">
        <v>107</v>
      </c>
      <c r="C20" s="73"/>
      <c r="D20" s="73"/>
      <c r="E20" s="74"/>
      <c r="F20" s="74"/>
      <c r="G20" s="74"/>
      <c r="H20" s="74"/>
    </row>
    <row r="21" spans="1:8">
      <c r="C21" s="37"/>
      <c r="D21" s="37"/>
      <c r="F21" s="65"/>
      <c r="G21" s="65"/>
      <c r="H21" s="65"/>
    </row>
    <row r="22" spans="1:8" s="40" customFormat="1">
      <c r="B22" s="40" t="s">
        <v>87</v>
      </c>
      <c r="C22" s="70" t="s">
        <v>101</v>
      </c>
      <c r="D22" s="70"/>
      <c r="E22" s="42" t="s">
        <v>90</v>
      </c>
      <c r="F22" s="71" t="s">
        <v>91</v>
      </c>
      <c r="G22" s="71"/>
      <c r="H22" s="71"/>
    </row>
    <row r="23" spans="1:8">
      <c r="B23" s="43" t="s">
        <v>108</v>
      </c>
      <c r="C23" s="72">
        <v>-100</v>
      </c>
      <c r="D23" s="72"/>
      <c r="E23" s="38" t="str">
        <f>DEC2BIN(C23)</f>
        <v>1110011100</v>
      </c>
      <c r="F23" s="69" t="s">
        <v>109</v>
      </c>
      <c r="G23" s="69"/>
      <c r="H23" s="69"/>
    </row>
    <row r="24" spans="1:8">
      <c r="B24" s="43" t="s">
        <v>110</v>
      </c>
      <c r="C24" s="72">
        <v>100</v>
      </c>
      <c r="D24" s="72"/>
      <c r="E24" s="38" t="str">
        <f>DEC2HEX(C24)</f>
        <v>64</v>
      </c>
      <c r="F24" s="69" t="s">
        <v>126</v>
      </c>
      <c r="G24" s="69"/>
      <c r="H24" s="69"/>
    </row>
    <row r="25" spans="1:8">
      <c r="B25" s="43" t="s">
        <v>111</v>
      </c>
      <c r="C25" s="72">
        <v>58</v>
      </c>
      <c r="D25" s="72"/>
      <c r="E25" s="38" t="str">
        <f>DEC2OCT(C25)</f>
        <v>72</v>
      </c>
      <c r="F25" s="69" t="s">
        <v>112</v>
      </c>
      <c r="G25" s="69"/>
      <c r="H25" s="69"/>
    </row>
    <row r="26" spans="1:8">
      <c r="B26" s="43"/>
      <c r="C26" s="45"/>
      <c r="D26" s="45"/>
      <c r="F26" s="46"/>
      <c r="G26" s="46"/>
      <c r="H26" s="46"/>
    </row>
    <row r="27" spans="1:8" ht="15.75">
      <c r="B27" s="73" t="s">
        <v>113</v>
      </c>
      <c r="C27" s="73"/>
      <c r="D27" s="73"/>
      <c r="E27" s="74"/>
      <c r="F27" s="74"/>
      <c r="G27" s="74"/>
      <c r="H27" s="74"/>
    </row>
    <row r="28" spans="1:8">
      <c r="A28" s="5"/>
      <c r="C28" s="37"/>
      <c r="D28" s="37"/>
      <c r="F28" s="65"/>
      <c r="G28" s="65"/>
      <c r="H28" s="65"/>
    </row>
    <row r="29" spans="1:8" s="40" customFormat="1">
      <c r="A29" s="39"/>
      <c r="B29" s="40" t="s">
        <v>87</v>
      </c>
      <c r="C29" s="70" t="s">
        <v>101</v>
      </c>
      <c r="D29" s="70"/>
      <c r="E29" s="42" t="s">
        <v>90</v>
      </c>
      <c r="F29" s="71" t="s">
        <v>91</v>
      </c>
      <c r="G29" s="71"/>
      <c r="H29" s="71"/>
    </row>
    <row r="30" spans="1:8">
      <c r="B30" s="43" t="s">
        <v>114</v>
      </c>
      <c r="C30" s="68" t="s">
        <v>115</v>
      </c>
      <c r="D30" s="68"/>
      <c r="E30" s="38">
        <f>IMABS(C30)</f>
        <v>13</v>
      </c>
      <c r="F30" s="69" t="s">
        <v>132</v>
      </c>
      <c r="G30" s="69"/>
      <c r="H30" s="69"/>
    </row>
    <row r="31" spans="1:8">
      <c r="B31" s="43" t="s">
        <v>116</v>
      </c>
      <c r="C31" s="68" t="s">
        <v>117</v>
      </c>
      <c r="D31" s="68"/>
      <c r="E31" s="38">
        <f>IMAGINARY(C31)</f>
        <v>4</v>
      </c>
      <c r="F31" s="69" t="s">
        <v>127</v>
      </c>
      <c r="G31" s="69"/>
      <c r="H31" s="69"/>
    </row>
    <row r="32" spans="1:8">
      <c r="B32" s="43" t="s">
        <v>118</v>
      </c>
      <c r="C32" s="68" t="s">
        <v>117</v>
      </c>
      <c r="D32" s="68"/>
      <c r="E32" s="38">
        <f>IMARGUMENT(C32)</f>
        <v>0.92729521800161219</v>
      </c>
      <c r="F32" s="69" t="s">
        <v>128</v>
      </c>
      <c r="G32" s="69"/>
      <c r="H32" s="69"/>
    </row>
    <row r="33" spans="2:8">
      <c r="B33" s="43" t="s">
        <v>119</v>
      </c>
      <c r="C33" s="68" t="s">
        <v>117</v>
      </c>
      <c r="D33" s="68"/>
      <c r="E33" s="38" t="str">
        <f>IMCONJUGATE(C33)</f>
        <v>3-4i</v>
      </c>
      <c r="F33" s="69" t="s">
        <v>129</v>
      </c>
      <c r="G33" s="69"/>
      <c r="H33" s="69"/>
    </row>
    <row r="34" spans="2:8" ht="30">
      <c r="B34" s="43" t="s">
        <v>120</v>
      </c>
      <c r="C34" s="66" t="s">
        <v>121</v>
      </c>
      <c r="D34" s="66"/>
      <c r="E34" s="47" t="str">
        <f>IMCOS(C34)</f>
        <v>0.833730025131149-0.988897705762865i</v>
      </c>
      <c r="F34" s="67" t="s">
        <v>122</v>
      </c>
      <c r="G34" s="67"/>
      <c r="H34" s="67"/>
    </row>
    <row r="35" spans="2:8" ht="30">
      <c r="B35" s="43" t="s">
        <v>123</v>
      </c>
      <c r="C35" s="66" t="s">
        <v>117</v>
      </c>
      <c r="D35" s="66"/>
      <c r="E35" s="47" t="str">
        <f>IMSIN("3+4i")</f>
        <v>3.85373803791938-27.0168132580039i</v>
      </c>
      <c r="F35" s="67" t="s">
        <v>124</v>
      </c>
      <c r="G35" s="67"/>
      <c r="H35" s="67"/>
    </row>
    <row r="36" spans="2:8" ht="30">
      <c r="B36" s="43" t="s">
        <v>125</v>
      </c>
      <c r="C36" s="68" t="s">
        <v>117</v>
      </c>
      <c r="D36" s="68"/>
      <c r="E36" s="47" t="str">
        <f>IMLN(C36)</f>
        <v>1.6094379124341+0.927295218001612i</v>
      </c>
      <c r="F36" s="69" t="s">
        <v>130</v>
      </c>
      <c r="G36" s="69"/>
      <c r="H36" s="69"/>
    </row>
    <row r="37" spans="2:8">
      <c r="F37" s="69"/>
      <c r="G37" s="69"/>
      <c r="H37" s="69"/>
    </row>
    <row r="38" spans="2:8">
      <c r="F38" s="69"/>
      <c r="G38" s="69"/>
      <c r="H38" s="69"/>
    </row>
  </sheetData>
  <mergeCells count="48">
    <mergeCell ref="F9:H9"/>
    <mergeCell ref="B3:H3"/>
    <mergeCell ref="B5:H5"/>
    <mergeCell ref="F6:H6"/>
    <mergeCell ref="F7:H7"/>
    <mergeCell ref="F8:H8"/>
    <mergeCell ref="F10:H10"/>
    <mergeCell ref="F11:H11"/>
    <mergeCell ref="B13:H13"/>
    <mergeCell ref="F14:H14"/>
    <mergeCell ref="C15:D15"/>
    <mergeCell ref="F15:H15"/>
    <mergeCell ref="C16:D16"/>
    <mergeCell ref="F16:H16"/>
    <mergeCell ref="C17:D17"/>
    <mergeCell ref="F17:H17"/>
    <mergeCell ref="C18:D18"/>
    <mergeCell ref="F18:H18"/>
    <mergeCell ref="F28:H28"/>
    <mergeCell ref="B20:H20"/>
    <mergeCell ref="F21:H21"/>
    <mergeCell ref="C22:D22"/>
    <mergeCell ref="F22:H22"/>
    <mergeCell ref="C23:D23"/>
    <mergeCell ref="F23:H23"/>
    <mergeCell ref="C24:D24"/>
    <mergeCell ref="F24:H24"/>
    <mergeCell ref="C25:D25"/>
    <mergeCell ref="F25:H25"/>
    <mergeCell ref="B27:H27"/>
    <mergeCell ref="C29:D29"/>
    <mergeCell ref="F29:H29"/>
    <mergeCell ref="C30:D30"/>
    <mergeCell ref="F30:H30"/>
    <mergeCell ref="C31:D31"/>
    <mergeCell ref="F31:H31"/>
    <mergeCell ref="F38:H38"/>
    <mergeCell ref="C32:D32"/>
    <mergeCell ref="F32:H32"/>
    <mergeCell ref="C33:D33"/>
    <mergeCell ref="F33:H33"/>
    <mergeCell ref="C34:D34"/>
    <mergeCell ref="F34:H34"/>
    <mergeCell ref="C35:D35"/>
    <mergeCell ref="F35:H35"/>
    <mergeCell ref="C36:D36"/>
    <mergeCell ref="F36:H36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Financial</vt:lpstr>
      <vt:lpstr>Engineering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2010-09-06T11:49:24Z</cp:lastPrinted>
  <dcterms:created xsi:type="dcterms:W3CDTF">2010-09-06T06:54:58Z</dcterms:created>
  <dcterms:modified xsi:type="dcterms:W3CDTF">2010-11-23T07:20:20Z</dcterms:modified>
</cp:coreProperties>
</file>