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af-my.dps.mil/personal/tony_crowder_us_af_mil/Documents/U Drive/My Documents/MXSG Stuff/University_Capstone_Project_MSXG/"/>
    </mc:Choice>
  </mc:AlternateContent>
  <xr:revisionPtr revIDLastSave="201" documentId="8_{EF6B4657-3C61-4CCD-AA62-2183E563192A}" xr6:coauthVersionLast="47" xr6:coauthVersionMax="47" xr10:uidLastSave="{55DD076B-2767-486D-AA01-F5B4AA6E14DD}"/>
  <bookViews>
    <workbookView xWindow="22932" yWindow="60" windowWidth="23256" windowHeight="12288" xr2:uid="{4BF7F475-764B-476A-B04F-EB30413A89D1}"/>
  </bookViews>
  <sheets>
    <sheet name="ProjectData_Estimated Manpower" sheetId="3" r:id="rId1"/>
  </sheets>
  <definedNames>
    <definedName name="_xlnm.Print_Area" localSheetId="0">'ProjectData_Estimated Manpower'!$A$1:$P$60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3" l="1"/>
  <c r="I21" i="3"/>
  <c r="I18" i="3"/>
  <c r="E2" i="3"/>
  <c r="I13" i="3"/>
  <c r="J13" i="3" s="1"/>
  <c r="I12" i="3"/>
  <c r="J12" i="3" s="1"/>
  <c r="D48" i="3"/>
  <c r="F48" i="3" s="1"/>
  <c r="H48" i="3" s="1"/>
  <c r="I48" i="3" s="1"/>
  <c r="J48" i="3" s="1"/>
  <c r="D47" i="3"/>
  <c r="F47" i="3" s="1"/>
  <c r="H47" i="3" s="1"/>
  <c r="I47" i="3" s="1"/>
  <c r="D46" i="3"/>
  <c r="F46" i="3" s="1"/>
  <c r="H46" i="3" s="1"/>
  <c r="I46" i="3" s="1"/>
  <c r="E45" i="3"/>
  <c r="F45" i="3" s="1"/>
  <c r="H45" i="3" s="1"/>
  <c r="I45" i="3" s="1"/>
  <c r="E44" i="3"/>
  <c r="F44" i="3" s="1"/>
  <c r="H44" i="3" s="1"/>
  <c r="I44" i="3" s="1"/>
  <c r="F43" i="3"/>
  <c r="H43" i="3" s="1"/>
  <c r="I43" i="3" s="1"/>
  <c r="J43" i="3" s="1"/>
  <c r="E41" i="3"/>
  <c r="F41" i="3" s="1"/>
  <c r="H41" i="3" s="1"/>
  <c r="I41" i="3" s="1"/>
  <c r="E40" i="3"/>
  <c r="F40" i="3" s="1"/>
  <c r="H40" i="3" s="1"/>
  <c r="I40" i="3" s="1"/>
  <c r="E35" i="3"/>
  <c r="F35" i="3" s="1"/>
  <c r="H35" i="3" s="1"/>
  <c r="I35" i="3" s="1"/>
  <c r="E34" i="3"/>
  <c r="F34" i="3" s="1"/>
  <c r="H34" i="3" s="1"/>
  <c r="I34" i="3" s="1"/>
  <c r="E32" i="3"/>
  <c r="F32" i="3" s="1"/>
  <c r="H32" i="3" s="1"/>
  <c r="I32" i="3" s="1"/>
  <c r="E31" i="3"/>
  <c r="F31" i="3" s="1"/>
  <c r="H31" i="3" s="1"/>
  <c r="I31" i="3" s="1"/>
  <c r="E30" i="3"/>
  <c r="F30" i="3" s="1"/>
  <c r="H30" i="3" s="1"/>
  <c r="I30" i="3" s="1"/>
  <c r="J30" i="3" s="1"/>
  <c r="E29" i="3"/>
  <c r="F29" i="3" s="1"/>
  <c r="H29" i="3" s="1"/>
  <c r="E25" i="3"/>
  <c r="F25" i="3" s="1"/>
  <c r="H25" i="3" s="1"/>
  <c r="I25" i="3" s="1"/>
  <c r="J25" i="3" s="1"/>
  <c r="E24" i="3"/>
  <c r="F24" i="3" s="1"/>
  <c r="H24" i="3" s="1"/>
  <c r="I24" i="3" s="1"/>
  <c r="J24" i="3" s="1"/>
  <c r="E23" i="3"/>
  <c r="F23" i="3" s="1"/>
  <c r="H23" i="3" s="1"/>
  <c r="I23" i="3" s="1"/>
  <c r="J23" i="3" s="1"/>
  <c r="E22" i="3"/>
  <c r="F22" i="3" s="1"/>
  <c r="H22" i="3" s="1"/>
  <c r="E17" i="3"/>
  <c r="F17" i="3" s="1"/>
  <c r="H17" i="3" s="1"/>
  <c r="I17" i="3" s="1"/>
  <c r="E11" i="3"/>
  <c r="F11" i="3" s="1"/>
  <c r="H11" i="3" s="1"/>
  <c r="I11" i="3" s="1"/>
  <c r="F12" i="3"/>
  <c r="H12" i="3" s="1"/>
  <c r="F13" i="3"/>
  <c r="H13" i="3" s="1"/>
  <c r="F14" i="3"/>
  <c r="H14" i="3" s="1"/>
  <c r="I14" i="3" s="1"/>
  <c r="F18" i="3"/>
  <c r="H18" i="3" s="1"/>
  <c r="F21" i="3"/>
  <c r="H21" i="3" s="1"/>
  <c r="F28" i="3"/>
  <c r="H28" i="3" s="1"/>
  <c r="F33" i="3"/>
  <c r="H33" i="3" s="1"/>
  <c r="I33" i="3" s="1"/>
  <c r="F39" i="3"/>
  <c r="H39" i="3" s="1"/>
  <c r="I39" i="3" s="1"/>
  <c r="J39" i="3" s="1"/>
  <c r="F10" i="3"/>
  <c r="H10" i="3" s="1"/>
  <c r="J18" i="3" l="1"/>
  <c r="J40" i="3"/>
  <c r="J41" i="3"/>
  <c r="J28" i="3"/>
  <c r="J14" i="3"/>
  <c r="J44" i="3"/>
  <c r="J31" i="3"/>
  <c r="J11" i="3"/>
  <c r="J45" i="3"/>
  <c r="J21" i="3"/>
  <c r="J17" i="3"/>
  <c r="J46" i="3"/>
  <c r="J32" i="3"/>
  <c r="J47" i="3"/>
  <c r="J34" i="3"/>
  <c r="J33" i="3"/>
  <c r="J35" i="3"/>
  <c r="H26" i="3"/>
  <c r="I26" i="3" s="1"/>
  <c r="J26" i="3" s="1"/>
  <c r="H36" i="3"/>
  <c r="I36" i="3" s="1"/>
  <c r="J36" i="3" s="1"/>
  <c r="H15" i="3"/>
  <c r="I15" i="3" s="1"/>
  <c r="J15" i="3" s="1"/>
  <c r="I22" i="3"/>
  <c r="J22" i="3" s="1"/>
  <c r="I29" i="3"/>
  <c r="J29" i="3" s="1"/>
  <c r="H19" i="3"/>
  <c r="I19" i="3" s="1"/>
  <c r="J19" i="3" s="1"/>
  <c r="I10" i="3"/>
  <c r="J10" i="3" s="1"/>
  <c r="E38" i="3"/>
  <c r="F38" i="3" s="1"/>
  <c r="H38" i="3" s="1"/>
  <c r="D42" i="3"/>
  <c r="F42" i="3" s="1"/>
  <c r="H42" i="3" s="1"/>
  <c r="I42" i="3" s="1"/>
  <c r="J42" i="3" s="1"/>
  <c r="H49" i="3" l="1"/>
  <c r="I49" i="3" s="1"/>
  <c r="J49" i="3" s="1"/>
  <c r="B1" i="3" s="1"/>
  <c r="B3" i="3" s="1"/>
  <c r="I38" i="3"/>
  <c r="J38" i="3" s="1"/>
</calcChain>
</file>

<file path=xl/sharedStrings.xml><?xml version="1.0" encoding="utf-8"?>
<sst xmlns="http://schemas.openxmlformats.org/spreadsheetml/2006/main" count="56" uniqueCount="55">
  <si>
    <t>CIP MC</t>
  </si>
  <si>
    <t>M&amp;R</t>
  </si>
  <si>
    <t>CBR</t>
  </si>
  <si>
    <t>Frequency</t>
  </si>
  <si>
    <t>% Rework</t>
  </si>
  <si>
    <t>Draft/Send Suspense</t>
  </si>
  <si>
    <t>Review RD Submissions</t>
  </si>
  <si>
    <t>Draft IRL</t>
  </si>
  <si>
    <t>Coordinate IRL Approval</t>
  </si>
  <si>
    <t>CIP Eq</t>
  </si>
  <si>
    <t>Prep/Host Monthly Meetings</t>
  </si>
  <si>
    <t>Determine Acq Strategy</t>
  </si>
  <si>
    <t>Attend IRL Monthly Meetings</t>
  </si>
  <si>
    <t>Train Group POCs</t>
  </si>
  <si>
    <t>Finalize Acq Package</t>
  </si>
  <si>
    <t>Upload Acq Package</t>
  </si>
  <si>
    <t>Review  Acq Documents</t>
  </si>
  <si>
    <t>Field Questions</t>
  </si>
  <si>
    <t>Request Economic Analysis</t>
  </si>
  <si>
    <t>Establish CCAR Records</t>
  </si>
  <si>
    <t>Draft/Send Suspense PH1</t>
  </si>
  <si>
    <t>Review 9Bs/eparts</t>
  </si>
  <si>
    <t>Upload Documents</t>
  </si>
  <si>
    <t>Draft/Send Suspense PH2</t>
  </si>
  <si>
    <t>Review Documents</t>
  </si>
  <si>
    <t>Generate Funding Documents</t>
  </si>
  <si>
    <t>Establish LOAs</t>
  </si>
  <si>
    <t>Process BA</t>
  </si>
  <si>
    <t>Initiate TLS</t>
  </si>
  <si>
    <t>Review Acquisition Packages</t>
  </si>
  <si>
    <t>Upload the documents</t>
  </si>
  <si>
    <t>Verify LOAs for M&amp;R</t>
  </si>
  <si>
    <t>Issue CBR funding docs</t>
  </si>
  <si>
    <t>Process Invoices</t>
  </si>
  <si>
    <t>Perform Financial Recon</t>
  </si>
  <si>
    <t>Depreciate CIP eq</t>
  </si>
  <si>
    <t>Estimated Manpower</t>
  </si>
  <si>
    <t xml:space="preserve">Hours </t>
  </si>
  <si>
    <t>Hours/Task</t>
  </si>
  <si>
    <t>Cell Hours</t>
  </si>
  <si>
    <t>Cell</t>
  </si>
  <si>
    <t>Total Wk Hours</t>
  </si>
  <si>
    <t>Current Manpower =</t>
  </si>
  <si>
    <t>Increase =</t>
  </si>
  <si>
    <t>Wk Hrs per wkr per yr =</t>
  </si>
  <si>
    <t>Assumptions:</t>
  </si>
  <si>
    <t>Work volume per yr</t>
  </si>
  <si>
    <t>Estimated Manpower =</t>
  </si>
  <si>
    <t>Process</t>
  </si>
  <si>
    <t>Requirements Development</t>
  </si>
  <si>
    <t>Programming</t>
  </si>
  <si>
    <t xml:space="preserve">Acquisition Package Development </t>
  </si>
  <si>
    <t>Budgeting</t>
  </si>
  <si>
    <t xml:space="preserve">Funding and Invoice </t>
  </si>
  <si>
    <t>Current 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</si>
</sst>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sz val="14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3" fillId="0" borderId="0" xfId="1" applyNumberFormat="1" applyFont="1"/>
    <xf numFmtId="164" fontId="4" fillId="0" borderId="0" xfId="1" applyNumberFormat="1" applyFont="1"/>
    <xf numFmtId="0" fontId="4" fillId="0" borderId="0" xfId="0" applyFont="1"/>
    <xf numFmtId="165" fontId="4" fillId="0" borderId="0" xfId="0" applyNumberFormat="1" applyFont="1"/>
    <xf numFmtId="0" fontId="5" fillId="0" borderId="0" xfId="0" applyFont="1"/>
    <xf numFmtId="0" fontId="3" fillId="0" borderId="1" xfId="0" applyFont="1" applyBorder="1"/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/>
    <xf numFmtId="2" fontId="4" fillId="2" borderId="0" xfId="0" applyNumberFormat="1" applyFont="1" applyFill="1" applyBorder="1"/>
    <xf numFmtId="2" fontId="4" fillId="2" borderId="0" xfId="0" applyNumberFormat="1" applyFont="1" applyFill="1"/>
    <xf numFmtId="0" fontId="7" fillId="0" borderId="0" xfId="0" applyFont="1" applyAlignment="1">
      <alignment horizontal="right"/>
    </xf>
    <xf numFmtId="2" fontId="7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right"/>
    </xf>
    <xf numFmtId="2" fontId="8" fillId="3" borderId="0" xfId="0" applyNumberFormat="1" applyFont="1" applyFill="1" applyAlignment="1">
      <alignment horizontal="center"/>
    </xf>
    <xf numFmtId="0" fontId="0" fillId="0" borderId="0" xfId="0" applyFont="1"/>
    <xf numFmtId="0" fontId="0" fillId="0" borderId="5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/>
    <xf numFmtId="0" fontId="0" fillId="0" borderId="1" xfId="0" applyFont="1" applyBorder="1"/>
    <xf numFmtId="2" fontId="0" fillId="0" borderId="1" xfId="0" applyNumberFormat="1" applyFont="1" applyBorder="1"/>
    <xf numFmtId="43" fontId="0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4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686-CF84-4AF1-A382-1BEFB42A752E}">
  <sheetPr>
    <pageSetUpPr fitToPage="1"/>
  </sheetPr>
  <dimension ref="A1:N57"/>
  <sheetViews>
    <sheetView tabSelected="1" zoomScale="50" zoomScaleNormal="50" workbookViewId="0">
      <selection activeCell="K7" sqref="K7"/>
    </sheetView>
  </sheetViews>
  <sheetFormatPr defaultColWidth="31.6328125" defaultRowHeight="16" x14ac:dyDescent="0.4"/>
  <cols>
    <col min="1" max="1" width="31.1796875" style="26" customWidth="1"/>
    <col min="2" max="2" width="24.08984375" style="26" customWidth="1"/>
    <col min="3" max="3" width="31.6328125" style="24"/>
    <col min="4" max="4" width="24.1796875" style="24" customWidth="1"/>
    <col min="5" max="5" width="20.81640625" style="24" customWidth="1"/>
    <col min="6" max="6" width="19" style="24" customWidth="1"/>
    <col min="7" max="7" width="16.36328125" style="24" customWidth="1"/>
    <col min="8" max="8" width="17.54296875" style="24" customWidth="1"/>
    <col min="9" max="9" width="21.7265625" style="24" customWidth="1"/>
    <col min="10" max="10" width="28.7265625" style="24" customWidth="1"/>
    <col min="11" max="11" width="31.6328125" style="1"/>
    <col min="12" max="16384" width="31.6328125" style="24"/>
  </cols>
  <sheetData>
    <row r="1" spans="1:14" ht="18.5" x14ac:dyDescent="0.45">
      <c r="A1" s="19" t="s">
        <v>47</v>
      </c>
      <c r="B1" s="20">
        <f>+J15+J19+J26+J36+J49</f>
        <v>13.42403846153846</v>
      </c>
      <c r="D1" s="36" t="s">
        <v>45</v>
      </c>
      <c r="E1" s="37"/>
      <c r="K1" s="7"/>
      <c r="L1" s="11"/>
      <c r="M1" s="10"/>
      <c r="N1" s="11"/>
    </row>
    <row r="2" spans="1:14" ht="18.5" x14ac:dyDescent="0.45">
      <c r="A2" s="19" t="s">
        <v>42</v>
      </c>
      <c r="B2" s="21">
        <v>8</v>
      </c>
      <c r="D2" s="35" t="s">
        <v>44</v>
      </c>
      <c r="E2" s="25">
        <f>2080*0.6</f>
        <v>1248</v>
      </c>
      <c r="K2" s="7"/>
      <c r="L2" s="11"/>
      <c r="M2" s="10"/>
      <c r="N2" s="11"/>
    </row>
    <row r="3" spans="1:14" ht="18.5" x14ac:dyDescent="0.45">
      <c r="A3" s="22" t="s">
        <v>43</v>
      </c>
      <c r="B3" s="23">
        <f>+B1-B2</f>
        <v>5.4240384615384603</v>
      </c>
      <c r="D3" s="38" t="s">
        <v>46</v>
      </c>
      <c r="E3" s="39"/>
      <c r="K3" s="7"/>
      <c r="L3" s="11"/>
      <c r="M3" s="10"/>
      <c r="N3" s="11"/>
    </row>
    <row r="4" spans="1:14" x14ac:dyDescent="0.4">
      <c r="A4" s="13"/>
      <c r="D4" s="27" t="s">
        <v>9</v>
      </c>
      <c r="E4" s="27">
        <v>15</v>
      </c>
      <c r="K4" s="7"/>
      <c r="L4" s="11"/>
      <c r="M4" s="10"/>
      <c r="N4" s="11"/>
    </row>
    <row r="5" spans="1:14" x14ac:dyDescent="0.4">
      <c r="A5" s="13"/>
      <c r="D5" s="27" t="s">
        <v>0</v>
      </c>
      <c r="E5" s="27">
        <v>5</v>
      </c>
      <c r="K5" s="7"/>
      <c r="L5" s="11"/>
      <c r="M5" s="10"/>
      <c r="N5" s="11"/>
    </row>
    <row r="6" spans="1:14" x14ac:dyDescent="0.4">
      <c r="A6" s="13"/>
      <c r="D6" s="27" t="s">
        <v>1</v>
      </c>
      <c r="E6" s="27">
        <v>60</v>
      </c>
      <c r="K6" s="7"/>
      <c r="L6" s="11"/>
      <c r="M6" s="10"/>
      <c r="N6" s="11"/>
    </row>
    <row r="7" spans="1:14" x14ac:dyDescent="0.4">
      <c r="A7" s="13"/>
      <c r="D7" s="27" t="s">
        <v>2</v>
      </c>
      <c r="E7" s="27">
        <v>24</v>
      </c>
      <c r="K7" s="7"/>
      <c r="L7" s="11"/>
      <c r="M7" s="10"/>
      <c r="N7" s="11"/>
    </row>
    <row r="8" spans="1:14" ht="6" customHeight="1" x14ac:dyDescent="0.35">
      <c r="A8" s="28"/>
      <c r="B8" s="28"/>
      <c r="C8" s="29"/>
      <c r="D8" s="29"/>
      <c r="E8" s="29"/>
      <c r="F8" s="29"/>
      <c r="G8" s="29"/>
      <c r="H8" s="29"/>
      <c r="I8" s="29"/>
      <c r="J8" s="29"/>
      <c r="K8" s="24"/>
      <c r="M8" s="11"/>
      <c r="N8" s="11"/>
    </row>
    <row r="9" spans="1:14" x14ac:dyDescent="0.4">
      <c r="A9" s="3" t="s">
        <v>40</v>
      </c>
      <c r="B9" s="3" t="s">
        <v>54</v>
      </c>
      <c r="C9" s="4" t="s">
        <v>48</v>
      </c>
      <c r="D9" s="3" t="s">
        <v>38</v>
      </c>
      <c r="E9" s="3" t="s">
        <v>3</v>
      </c>
      <c r="F9" s="3" t="s">
        <v>37</v>
      </c>
      <c r="G9" s="3" t="s">
        <v>4</v>
      </c>
      <c r="H9" s="3" t="s">
        <v>39</v>
      </c>
      <c r="I9" s="15" t="s">
        <v>41</v>
      </c>
      <c r="J9" s="15" t="s">
        <v>36</v>
      </c>
      <c r="K9" s="24"/>
      <c r="M9" s="12"/>
      <c r="N9" s="11"/>
    </row>
    <row r="10" spans="1:14" x14ac:dyDescent="0.4">
      <c r="A10" s="5">
        <v>1</v>
      </c>
      <c r="B10" s="5">
        <v>2.5</v>
      </c>
      <c r="C10" s="14" t="s">
        <v>5</v>
      </c>
      <c r="D10" s="30">
        <v>4</v>
      </c>
      <c r="E10" s="14">
        <v>4</v>
      </c>
      <c r="F10" s="14">
        <f>D10*E10</f>
        <v>16</v>
      </c>
      <c r="G10" s="14"/>
      <c r="H10" s="14">
        <f>F10*(1+G10)</f>
        <v>16</v>
      </c>
      <c r="I10" s="30">
        <f>+H10*$B$10</f>
        <v>40</v>
      </c>
      <c r="J10" s="31">
        <f t="shared" ref="J10:J15" si="0">+I10/$E$2</f>
        <v>3.2051282051282048E-2</v>
      </c>
      <c r="K10" s="24"/>
      <c r="L10" s="32"/>
    </row>
    <row r="11" spans="1:14" x14ac:dyDescent="0.4">
      <c r="A11" s="5" t="s">
        <v>49</v>
      </c>
      <c r="B11" s="5"/>
      <c r="C11" s="14" t="s">
        <v>6</v>
      </c>
      <c r="D11" s="14">
        <v>8</v>
      </c>
      <c r="E11" s="14">
        <f>$E$4+$E$5+$E$6+$E$7</f>
        <v>104</v>
      </c>
      <c r="F11" s="14">
        <f t="shared" ref="F11:F42" si="1">D11*E11</f>
        <v>832</v>
      </c>
      <c r="G11" s="14">
        <v>0.25</v>
      </c>
      <c r="H11" s="14">
        <f t="shared" ref="H11:H42" si="2">F11*(1+G11)</f>
        <v>1040</v>
      </c>
      <c r="I11" s="30">
        <f t="shared" ref="I11:I14" si="3">+H11*$B$10</f>
        <v>2600</v>
      </c>
      <c r="J11" s="31">
        <f t="shared" si="0"/>
        <v>2.0833333333333335</v>
      </c>
      <c r="K11" s="24"/>
    </row>
    <row r="12" spans="1:14" x14ac:dyDescent="0.4">
      <c r="A12" s="5"/>
      <c r="B12" s="5"/>
      <c r="C12" s="14" t="s">
        <v>7</v>
      </c>
      <c r="D12" s="14">
        <v>40</v>
      </c>
      <c r="E12" s="14">
        <v>2</v>
      </c>
      <c r="F12" s="14">
        <f t="shared" si="1"/>
        <v>80</v>
      </c>
      <c r="G12" s="14">
        <v>0.1</v>
      </c>
      <c r="H12" s="14">
        <f t="shared" si="2"/>
        <v>88</v>
      </c>
      <c r="I12" s="30">
        <f t="shared" si="3"/>
        <v>220</v>
      </c>
      <c r="J12" s="31">
        <f t="shared" si="0"/>
        <v>0.17628205128205129</v>
      </c>
      <c r="K12" s="24"/>
    </row>
    <row r="13" spans="1:14" x14ac:dyDescent="0.4">
      <c r="A13" s="5"/>
      <c r="B13" s="5"/>
      <c r="C13" s="16" t="s">
        <v>8</v>
      </c>
      <c r="D13" s="30">
        <v>20</v>
      </c>
      <c r="E13" s="14">
        <v>2</v>
      </c>
      <c r="F13" s="14">
        <f t="shared" si="1"/>
        <v>40</v>
      </c>
      <c r="G13" s="14">
        <v>0.1</v>
      </c>
      <c r="H13" s="14">
        <f t="shared" si="2"/>
        <v>44</v>
      </c>
      <c r="I13" s="30">
        <f t="shared" si="3"/>
        <v>110</v>
      </c>
      <c r="J13" s="31">
        <f t="shared" si="0"/>
        <v>8.8141025641025647E-2</v>
      </c>
      <c r="K13" s="24"/>
    </row>
    <row r="14" spans="1:14" x14ac:dyDescent="0.4">
      <c r="A14" s="5"/>
      <c r="B14" s="5"/>
      <c r="C14" s="14" t="s">
        <v>10</v>
      </c>
      <c r="D14" s="30">
        <v>4</v>
      </c>
      <c r="E14" s="14">
        <v>12</v>
      </c>
      <c r="F14" s="14">
        <f t="shared" si="1"/>
        <v>48</v>
      </c>
      <c r="G14" s="14">
        <v>0.1</v>
      </c>
      <c r="H14" s="14">
        <f t="shared" si="2"/>
        <v>52.800000000000004</v>
      </c>
      <c r="I14" s="30">
        <f t="shared" si="3"/>
        <v>132</v>
      </c>
      <c r="J14" s="31">
        <f t="shared" si="0"/>
        <v>0.10576923076923077</v>
      </c>
      <c r="K14" s="24"/>
    </row>
    <row r="15" spans="1:14" x14ac:dyDescent="0.4">
      <c r="A15" s="5"/>
      <c r="B15" s="5"/>
      <c r="C15" s="6"/>
      <c r="D15" s="6"/>
      <c r="E15" s="6"/>
      <c r="F15" s="6"/>
      <c r="G15" s="6"/>
      <c r="H15" s="6">
        <f>SUM(H10:H14)</f>
        <v>1240.8</v>
      </c>
      <c r="I15" s="24">
        <f>+H15*$B$10</f>
        <v>3102</v>
      </c>
      <c r="J15" s="18">
        <f t="shared" si="0"/>
        <v>2.4855769230769229</v>
      </c>
      <c r="K15" s="24"/>
    </row>
    <row r="16" spans="1:14" x14ac:dyDescent="0.4">
      <c r="A16" s="5"/>
      <c r="B16" s="5"/>
      <c r="C16" s="6"/>
      <c r="D16" s="6"/>
      <c r="E16" s="6"/>
      <c r="F16" s="6"/>
      <c r="G16" s="6"/>
      <c r="H16" s="6"/>
      <c r="K16" s="24"/>
    </row>
    <row r="17" spans="1:12" x14ac:dyDescent="0.4">
      <c r="A17" s="5">
        <v>2</v>
      </c>
      <c r="B17" s="5">
        <v>1.5</v>
      </c>
      <c r="C17" s="14" t="s">
        <v>11</v>
      </c>
      <c r="D17" s="14">
        <v>8</v>
      </c>
      <c r="E17" s="14">
        <f>$E$4+$E$5+$E$6+$E$7</f>
        <v>104</v>
      </c>
      <c r="F17" s="14">
        <f t="shared" si="1"/>
        <v>832</v>
      </c>
      <c r="G17" s="14">
        <v>0.25</v>
      </c>
      <c r="H17" s="14">
        <f t="shared" si="2"/>
        <v>1040</v>
      </c>
      <c r="I17" s="30">
        <f>+H17*$B$17</f>
        <v>1560</v>
      </c>
      <c r="J17" s="31">
        <f>+I17/$E$2</f>
        <v>1.25</v>
      </c>
      <c r="K17" s="24"/>
      <c r="L17" s="32"/>
    </row>
    <row r="18" spans="1:12" x14ac:dyDescent="0.4">
      <c r="A18" s="5" t="s">
        <v>50</v>
      </c>
      <c r="B18" s="5"/>
      <c r="C18" s="14" t="s">
        <v>12</v>
      </c>
      <c r="D18" s="14">
        <v>4</v>
      </c>
      <c r="E18" s="14">
        <v>12</v>
      </c>
      <c r="F18" s="14">
        <f t="shared" si="1"/>
        <v>48</v>
      </c>
      <c r="G18" s="14">
        <v>0.1</v>
      </c>
      <c r="H18" s="14">
        <f t="shared" si="2"/>
        <v>52.800000000000004</v>
      </c>
      <c r="I18" s="30">
        <f>+H18*$B$17</f>
        <v>79.2</v>
      </c>
      <c r="J18" s="31">
        <f>+I18/$E$2</f>
        <v>6.3461538461538458E-2</v>
      </c>
      <c r="K18" s="24"/>
    </row>
    <row r="19" spans="1:12" x14ac:dyDescent="0.4">
      <c r="A19" s="33"/>
      <c r="B19" s="33"/>
      <c r="C19" s="34"/>
      <c r="D19" s="6"/>
      <c r="E19" s="6"/>
      <c r="F19" s="6"/>
      <c r="G19" s="6"/>
      <c r="H19" s="6">
        <f>SUM(H17:H18)</f>
        <v>1092.8</v>
      </c>
      <c r="I19" s="34">
        <f>+H19*$B$17</f>
        <v>1639.1999999999998</v>
      </c>
      <c r="J19" s="17">
        <f>+I19/$E$2</f>
        <v>1.3134615384615382</v>
      </c>
      <c r="K19" s="24"/>
    </row>
    <row r="20" spans="1:12" x14ac:dyDescent="0.4">
      <c r="A20" s="5"/>
      <c r="B20" s="5"/>
      <c r="C20" s="6"/>
      <c r="D20" s="6"/>
      <c r="E20" s="6"/>
      <c r="F20" s="6"/>
      <c r="G20" s="6"/>
      <c r="H20" s="6"/>
      <c r="K20" s="24"/>
    </row>
    <row r="21" spans="1:12" x14ac:dyDescent="0.4">
      <c r="A21" s="5">
        <v>3</v>
      </c>
      <c r="B21" s="5">
        <v>1</v>
      </c>
      <c r="C21" s="14" t="s">
        <v>13</v>
      </c>
      <c r="D21" s="14">
        <v>4</v>
      </c>
      <c r="E21" s="14">
        <v>4</v>
      </c>
      <c r="F21" s="14">
        <f t="shared" si="1"/>
        <v>16</v>
      </c>
      <c r="G21" s="14">
        <v>0.1</v>
      </c>
      <c r="H21" s="14">
        <f t="shared" si="2"/>
        <v>17.600000000000001</v>
      </c>
      <c r="I21" s="30">
        <f>+H21*$B$21</f>
        <v>17.600000000000001</v>
      </c>
      <c r="J21" s="31">
        <f t="shared" ref="J21:J26" si="4">+I21/$E$2</f>
        <v>1.4102564102564105E-2</v>
      </c>
      <c r="K21" s="24"/>
      <c r="L21" s="32"/>
    </row>
    <row r="22" spans="1:12" x14ac:dyDescent="0.4">
      <c r="A22" s="33" t="s">
        <v>51</v>
      </c>
      <c r="B22" s="33"/>
      <c r="C22" s="14" t="s">
        <v>16</v>
      </c>
      <c r="D22" s="14">
        <v>16</v>
      </c>
      <c r="E22" s="14">
        <f>$E$4+$E$5+$E$6+$E$7</f>
        <v>104</v>
      </c>
      <c r="F22" s="14">
        <f t="shared" si="1"/>
        <v>1664</v>
      </c>
      <c r="G22" s="14">
        <v>0.1</v>
      </c>
      <c r="H22" s="14">
        <f t="shared" si="2"/>
        <v>1830.4</v>
      </c>
      <c r="I22" s="30">
        <f t="shared" ref="I22" si="5">+H22*$B$21</f>
        <v>1830.4</v>
      </c>
      <c r="J22" s="31">
        <f t="shared" si="4"/>
        <v>1.4666666666666668</v>
      </c>
      <c r="K22" s="24"/>
    </row>
    <row r="23" spans="1:12" x14ac:dyDescent="0.4">
      <c r="A23" s="5"/>
      <c r="B23" s="5"/>
      <c r="C23" s="14" t="s">
        <v>14</v>
      </c>
      <c r="D23" s="14">
        <v>24</v>
      </c>
      <c r="E23" s="14">
        <f>$E$4+$E$5+$E$6+$E$7</f>
        <v>104</v>
      </c>
      <c r="F23" s="14">
        <f t="shared" si="1"/>
        <v>2496</v>
      </c>
      <c r="G23" s="14">
        <v>0.25</v>
      </c>
      <c r="H23" s="14">
        <f t="shared" si="2"/>
        <v>3120</v>
      </c>
      <c r="I23" s="30">
        <f t="shared" ref="I23" si="6">+H23*$B$21</f>
        <v>3120</v>
      </c>
      <c r="J23" s="31">
        <f t="shared" si="4"/>
        <v>2.5</v>
      </c>
      <c r="K23" s="24"/>
    </row>
    <row r="24" spans="1:12" x14ac:dyDescent="0.4">
      <c r="A24" s="5"/>
      <c r="B24" s="5"/>
      <c r="C24" s="14" t="s">
        <v>15</v>
      </c>
      <c r="D24" s="14">
        <v>1</v>
      </c>
      <c r="E24" s="14">
        <f>$E$4+$E$5+$E$6+$E$7</f>
        <v>104</v>
      </c>
      <c r="F24" s="14">
        <f t="shared" si="1"/>
        <v>104</v>
      </c>
      <c r="G24" s="14">
        <v>0.1</v>
      </c>
      <c r="H24" s="14">
        <f t="shared" si="2"/>
        <v>114.4</v>
      </c>
      <c r="I24" s="30">
        <f t="shared" ref="I24" si="7">+H24*$B$21</f>
        <v>114.4</v>
      </c>
      <c r="J24" s="31">
        <f t="shared" si="4"/>
        <v>9.1666666666666674E-2</v>
      </c>
      <c r="K24" s="24"/>
    </row>
    <row r="25" spans="1:12" x14ac:dyDescent="0.4">
      <c r="A25" s="5"/>
      <c r="B25" s="5"/>
      <c r="C25" s="14" t="s">
        <v>17</v>
      </c>
      <c r="D25" s="14">
        <v>2</v>
      </c>
      <c r="E25" s="14">
        <f>$E$4+$E$5+$E$6+$E$7</f>
        <v>104</v>
      </c>
      <c r="F25" s="14">
        <f t="shared" si="1"/>
        <v>208</v>
      </c>
      <c r="G25" s="14">
        <v>0.1</v>
      </c>
      <c r="H25" s="14">
        <f t="shared" si="2"/>
        <v>228.8</v>
      </c>
      <c r="I25" s="30">
        <f t="shared" ref="I25" si="8">+H25*$B$21</f>
        <v>228.8</v>
      </c>
      <c r="J25" s="31">
        <f t="shared" si="4"/>
        <v>0.18333333333333335</v>
      </c>
      <c r="K25" s="24"/>
    </row>
    <row r="26" spans="1:12" x14ac:dyDescent="0.4">
      <c r="A26" s="5"/>
      <c r="B26" s="5"/>
      <c r="C26" s="6"/>
      <c r="D26" s="6"/>
      <c r="E26" s="6"/>
      <c r="F26" s="6"/>
      <c r="G26" s="6"/>
      <c r="H26" s="6">
        <f>SUM(H21:H25)</f>
        <v>5311.2</v>
      </c>
      <c r="I26" s="34">
        <f t="shared" ref="I26" si="9">+H26*$B$21</f>
        <v>5311.2</v>
      </c>
      <c r="J26" s="17">
        <f t="shared" si="4"/>
        <v>4.2557692307692303</v>
      </c>
      <c r="K26" s="24"/>
    </row>
    <row r="27" spans="1:12" x14ac:dyDescent="0.4">
      <c r="A27" s="5"/>
      <c r="B27" s="5"/>
      <c r="C27" s="6"/>
      <c r="D27" s="6"/>
      <c r="E27" s="6"/>
      <c r="F27" s="6"/>
      <c r="G27" s="6"/>
      <c r="H27" s="6"/>
      <c r="K27" s="24"/>
    </row>
    <row r="28" spans="1:12" x14ac:dyDescent="0.4">
      <c r="A28" s="5">
        <v>4</v>
      </c>
      <c r="B28" s="5">
        <v>1</v>
      </c>
      <c r="C28" s="16" t="s">
        <v>20</v>
      </c>
      <c r="D28" s="14">
        <v>4</v>
      </c>
      <c r="E28" s="14">
        <v>1</v>
      </c>
      <c r="F28" s="14">
        <f t="shared" si="1"/>
        <v>4</v>
      </c>
      <c r="G28" s="14">
        <v>0.1</v>
      </c>
      <c r="H28" s="14">
        <f t="shared" si="2"/>
        <v>4.4000000000000004</v>
      </c>
      <c r="I28" s="30">
        <f t="shared" ref="I28:I36" si="10">+H28*$B$28</f>
        <v>4.4000000000000004</v>
      </c>
      <c r="J28" s="31">
        <f t="shared" ref="J28:J36" si="11">+I28/$E$2</f>
        <v>3.5256410256410261E-3</v>
      </c>
      <c r="K28" s="24"/>
      <c r="L28" s="32"/>
    </row>
    <row r="29" spans="1:12" x14ac:dyDescent="0.4">
      <c r="A29" s="5" t="s">
        <v>52</v>
      </c>
      <c r="B29" s="5"/>
      <c r="C29" s="14" t="s">
        <v>21</v>
      </c>
      <c r="D29" s="14">
        <v>8</v>
      </c>
      <c r="E29" s="14">
        <f>$E$4+$E$5</f>
        <v>20</v>
      </c>
      <c r="F29" s="14">
        <f t="shared" si="1"/>
        <v>160</v>
      </c>
      <c r="G29" s="14">
        <v>0.25</v>
      </c>
      <c r="H29" s="14">
        <f t="shared" si="2"/>
        <v>200</v>
      </c>
      <c r="I29" s="30">
        <f t="shared" si="10"/>
        <v>200</v>
      </c>
      <c r="J29" s="31">
        <f t="shared" si="11"/>
        <v>0.16025641025641027</v>
      </c>
      <c r="K29" s="24"/>
    </row>
    <row r="30" spans="1:12" x14ac:dyDescent="0.4">
      <c r="A30" s="5"/>
      <c r="B30" s="5"/>
      <c r="C30" s="14" t="s">
        <v>19</v>
      </c>
      <c r="D30" s="14">
        <v>1</v>
      </c>
      <c r="E30" s="14">
        <f>$E$4+$E$5</f>
        <v>20</v>
      </c>
      <c r="F30" s="14">
        <f t="shared" si="1"/>
        <v>20</v>
      </c>
      <c r="G30" s="14">
        <v>0.1</v>
      </c>
      <c r="H30" s="14">
        <f t="shared" si="2"/>
        <v>22</v>
      </c>
      <c r="I30" s="30">
        <f t="shared" si="10"/>
        <v>22</v>
      </c>
      <c r="J30" s="31">
        <f t="shared" si="11"/>
        <v>1.7628205128205128E-2</v>
      </c>
      <c r="K30" s="9"/>
    </row>
    <row r="31" spans="1:12" x14ac:dyDescent="0.4">
      <c r="A31" s="5"/>
      <c r="B31" s="5"/>
      <c r="C31" s="14" t="s">
        <v>22</v>
      </c>
      <c r="D31" s="14">
        <v>4</v>
      </c>
      <c r="E31" s="14">
        <f>$E$4+$E$5</f>
        <v>20</v>
      </c>
      <c r="F31" s="14">
        <f t="shared" si="1"/>
        <v>80</v>
      </c>
      <c r="G31" s="14">
        <v>0.1</v>
      </c>
      <c r="H31" s="14">
        <f t="shared" si="2"/>
        <v>88</v>
      </c>
      <c r="I31" s="30">
        <f t="shared" si="10"/>
        <v>88</v>
      </c>
      <c r="J31" s="31">
        <f t="shared" si="11"/>
        <v>7.0512820512820512E-2</v>
      </c>
      <c r="K31" s="9"/>
    </row>
    <row r="32" spans="1:12" x14ac:dyDescent="0.4">
      <c r="A32" s="5"/>
      <c r="B32" s="5"/>
      <c r="C32" s="14" t="s">
        <v>18</v>
      </c>
      <c r="D32" s="14">
        <v>8</v>
      </c>
      <c r="E32" s="14">
        <f>$E$4+$E$5</f>
        <v>20</v>
      </c>
      <c r="F32" s="14">
        <f t="shared" si="1"/>
        <v>160</v>
      </c>
      <c r="G32" s="14">
        <v>0.25</v>
      </c>
      <c r="H32" s="14">
        <f t="shared" si="2"/>
        <v>200</v>
      </c>
      <c r="I32" s="30">
        <f t="shared" si="10"/>
        <v>200</v>
      </c>
      <c r="J32" s="31">
        <f t="shared" si="11"/>
        <v>0.16025641025641027</v>
      </c>
      <c r="K32" s="9"/>
    </row>
    <row r="33" spans="1:12" x14ac:dyDescent="0.4">
      <c r="A33" s="5"/>
      <c r="B33" s="5"/>
      <c r="C33" s="14" t="s">
        <v>23</v>
      </c>
      <c r="D33" s="14">
        <v>4</v>
      </c>
      <c r="E33" s="14">
        <v>1</v>
      </c>
      <c r="F33" s="14">
        <f t="shared" si="1"/>
        <v>4</v>
      </c>
      <c r="G33" s="14">
        <v>0.1</v>
      </c>
      <c r="H33" s="14">
        <f t="shared" si="2"/>
        <v>4.4000000000000004</v>
      </c>
      <c r="I33" s="30">
        <f t="shared" si="10"/>
        <v>4.4000000000000004</v>
      </c>
      <c r="J33" s="31">
        <f t="shared" si="11"/>
        <v>3.5256410256410261E-3</v>
      </c>
      <c r="K33" s="9"/>
    </row>
    <row r="34" spans="1:12" x14ac:dyDescent="0.4">
      <c r="A34" s="33"/>
      <c r="B34" s="33"/>
      <c r="C34" s="14" t="s">
        <v>24</v>
      </c>
      <c r="D34" s="14">
        <v>8</v>
      </c>
      <c r="E34" s="14">
        <f>$E$4+$E$5</f>
        <v>20</v>
      </c>
      <c r="F34" s="14">
        <f t="shared" si="1"/>
        <v>160</v>
      </c>
      <c r="G34" s="14">
        <v>0.25</v>
      </c>
      <c r="H34" s="14">
        <f t="shared" si="2"/>
        <v>200</v>
      </c>
      <c r="I34" s="30">
        <f t="shared" si="10"/>
        <v>200</v>
      </c>
      <c r="J34" s="31">
        <f t="shared" si="11"/>
        <v>0.16025641025641027</v>
      </c>
      <c r="K34" s="9"/>
    </row>
    <row r="35" spans="1:12" x14ac:dyDescent="0.4">
      <c r="A35" s="5"/>
      <c r="B35" s="5"/>
      <c r="C35" s="14" t="s">
        <v>22</v>
      </c>
      <c r="D35" s="14">
        <v>4</v>
      </c>
      <c r="E35" s="14">
        <f>$E$4+$E$5</f>
        <v>20</v>
      </c>
      <c r="F35" s="14">
        <f t="shared" si="1"/>
        <v>80</v>
      </c>
      <c r="G35" s="14">
        <v>0.1</v>
      </c>
      <c r="H35" s="14">
        <f t="shared" si="2"/>
        <v>88</v>
      </c>
      <c r="I35" s="30">
        <f t="shared" si="10"/>
        <v>88</v>
      </c>
      <c r="J35" s="31">
        <f t="shared" si="11"/>
        <v>7.0512820512820512E-2</v>
      </c>
      <c r="K35" s="9"/>
    </row>
    <row r="36" spans="1:12" x14ac:dyDescent="0.4">
      <c r="A36" s="5"/>
      <c r="B36" s="5"/>
      <c r="C36" s="6"/>
      <c r="D36" s="6"/>
      <c r="E36" s="6"/>
      <c r="F36" s="6"/>
      <c r="G36" s="6"/>
      <c r="H36" s="6">
        <f>SUM(H28:H35)</f>
        <v>806.8</v>
      </c>
      <c r="I36" s="34">
        <f t="shared" si="10"/>
        <v>806.8</v>
      </c>
      <c r="J36" s="17">
        <f t="shared" si="11"/>
        <v>0.6464743589743589</v>
      </c>
      <c r="K36" s="9"/>
    </row>
    <row r="37" spans="1:12" x14ac:dyDescent="0.4">
      <c r="A37" s="5"/>
      <c r="B37" s="5"/>
      <c r="C37" s="6"/>
      <c r="D37" s="6"/>
      <c r="E37" s="6"/>
      <c r="F37" s="6"/>
      <c r="G37" s="6"/>
      <c r="H37" s="6"/>
      <c r="K37" s="9"/>
    </row>
    <row r="38" spans="1:12" x14ac:dyDescent="0.4">
      <c r="A38" s="5">
        <v>5</v>
      </c>
      <c r="B38" s="5">
        <v>2</v>
      </c>
      <c r="C38" s="16" t="s">
        <v>26</v>
      </c>
      <c r="D38" s="14">
        <v>1</v>
      </c>
      <c r="E38" s="14">
        <f>E25</f>
        <v>104</v>
      </c>
      <c r="F38" s="14">
        <f t="shared" si="1"/>
        <v>104</v>
      </c>
      <c r="G38" s="14">
        <v>0.1</v>
      </c>
      <c r="H38" s="14">
        <f t="shared" si="2"/>
        <v>114.4</v>
      </c>
      <c r="I38" s="30">
        <f>+H38*$B$38</f>
        <v>228.8</v>
      </c>
      <c r="J38" s="31">
        <f t="shared" ref="J38:J49" si="12">+I38/$E$2</f>
        <v>0.18333333333333335</v>
      </c>
      <c r="K38" s="9"/>
      <c r="L38" s="32"/>
    </row>
    <row r="39" spans="1:12" x14ac:dyDescent="0.4">
      <c r="A39" s="5" t="s">
        <v>53</v>
      </c>
      <c r="B39" s="5"/>
      <c r="C39" s="14" t="s">
        <v>27</v>
      </c>
      <c r="D39" s="14">
        <v>4</v>
      </c>
      <c r="E39" s="14">
        <v>12</v>
      </c>
      <c r="F39" s="14">
        <f t="shared" si="1"/>
        <v>48</v>
      </c>
      <c r="G39" s="14">
        <v>0.25</v>
      </c>
      <c r="H39" s="14">
        <f t="shared" si="2"/>
        <v>60</v>
      </c>
      <c r="I39" s="30">
        <f t="shared" ref="I39:I49" si="13">+H39*$B$38</f>
        <v>120</v>
      </c>
      <c r="J39" s="31">
        <f t="shared" si="12"/>
        <v>9.6153846153846159E-2</v>
      </c>
      <c r="K39" s="9"/>
    </row>
    <row r="40" spans="1:12" x14ac:dyDescent="0.4">
      <c r="A40" s="5"/>
      <c r="B40" s="5"/>
      <c r="C40" s="14" t="s">
        <v>28</v>
      </c>
      <c r="D40" s="14">
        <v>4</v>
      </c>
      <c r="E40" s="14">
        <f>(E4+E5)*6</f>
        <v>120</v>
      </c>
      <c r="F40" s="14">
        <f t="shared" si="1"/>
        <v>480</v>
      </c>
      <c r="G40" s="14">
        <v>0.25</v>
      </c>
      <c r="H40" s="14">
        <f t="shared" si="2"/>
        <v>600</v>
      </c>
      <c r="I40" s="30">
        <f t="shared" si="13"/>
        <v>1200</v>
      </c>
      <c r="J40" s="31">
        <f t="shared" si="12"/>
        <v>0.96153846153846156</v>
      </c>
      <c r="K40" s="9"/>
    </row>
    <row r="41" spans="1:12" x14ac:dyDescent="0.4">
      <c r="A41" s="5"/>
      <c r="B41" s="5"/>
      <c r="C41" s="14" t="s">
        <v>29</v>
      </c>
      <c r="D41" s="14">
        <v>4</v>
      </c>
      <c r="E41" s="14">
        <f>E4+E5</f>
        <v>20</v>
      </c>
      <c r="F41" s="14">
        <f t="shared" si="1"/>
        <v>80</v>
      </c>
      <c r="G41" s="14">
        <v>0.1</v>
      </c>
      <c r="H41" s="14">
        <f t="shared" si="2"/>
        <v>88</v>
      </c>
      <c r="I41" s="30">
        <f t="shared" si="13"/>
        <v>176</v>
      </c>
      <c r="J41" s="31">
        <f t="shared" si="12"/>
        <v>0.14102564102564102</v>
      </c>
      <c r="K41" s="9"/>
    </row>
    <row r="42" spans="1:12" x14ac:dyDescent="0.4">
      <c r="A42" s="5"/>
      <c r="B42" s="5"/>
      <c r="C42" s="14" t="s">
        <v>25</v>
      </c>
      <c r="D42" s="14">
        <f>E40</f>
        <v>120</v>
      </c>
      <c r="E42" s="14">
        <v>2</v>
      </c>
      <c r="F42" s="14">
        <f t="shared" si="1"/>
        <v>240</v>
      </c>
      <c r="G42" s="14">
        <v>0.1</v>
      </c>
      <c r="H42" s="14">
        <f t="shared" si="2"/>
        <v>264</v>
      </c>
      <c r="I42" s="30">
        <f t="shared" si="13"/>
        <v>528</v>
      </c>
      <c r="J42" s="31">
        <f t="shared" si="12"/>
        <v>0.42307692307692307</v>
      </c>
      <c r="K42" s="9"/>
    </row>
    <row r="43" spans="1:12" x14ac:dyDescent="0.4">
      <c r="C43" s="16" t="s">
        <v>30</v>
      </c>
      <c r="D43" s="16">
        <v>120</v>
      </c>
      <c r="E43" s="16">
        <v>0.25</v>
      </c>
      <c r="F43" s="14">
        <f t="shared" ref="F43:F48" si="14">D43*E43</f>
        <v>30</v>
      </c>
      <c r="G43" s="14">
        <v>0.1</v>
      </c>
      <c r="H43" s="14">
        <f t="shared" ref="H43:H48" si="15">F43*(1+G43)</f>
        <v>33</v>
      </c>
      <c r="I43" s="30">
        <f t="shared" si="13"/>
        <v>66</v>
      </c>
      <c r="J43" s="31">
        <f t="shared" si="12"/>
        <v>5.2884615384615384E-2</v>
      </c>
      <c r="K43" s="9"/>
    </row>
    <row r="44" spans="1:12" x14ac:dyDescent="0.4">
      <c r="C44" s="16" t="s">
        <v>31</v>
      </c>
      <c r="D44" s="16">
        <v>1</v>
      </c>
      <c r="E44" s="14">
        <f>E6*2</f>
        <v>120</v>
      </c>
      <c r="F44" s="14">
        <f t="shared" si="14"/>
        <v>120</v>
      </c>
      <c r="G44" s="14">
        <v>0.1</v>
      </c>
      <c r="H44" s="14">
        <f t="shared" si="15"/>
        <v>132</v>
      </c>
      <c r="I44" s="30">
        <f t="shared" si="13"/>
        <v>264</v>
      </c>
      <c r="J44" s="31">
        <f t="shared" si="12"/>
        <v>0.21153846153846154</v>
      </c>
      <c r="K44" s="9"/>
    </row>
    <row r="45" spans="1:12" x14ac:dyDescent="0.4">
      <c r="C45" s="16" t="s">
        <v>32</v>
      </c>
      <c r="D45" s="16">
        <v>4</v>
      </c>
      <c r="E45" s="14">
        <f>E7</f>
        <v>24</v>
      </c>
      <c r="F45" s="14">
        <f t="shared" si="14"/>
        <v>96</v>
      </c>
      <c r="G45" s="14">
        <v>0.1</v>
      </c>
      <c r="H45" s="14">
        <f t="shared" si="15"/>
        <v>105.60000000000001</v>
      </c>
      <c r="I45" s="30">
        <f t="shared" si="13"/>
        <v>211.20000000000002</v>
      </c>
      <c r="J45" s="31">
        <f t="shared" si="12"/>
        <v>0.16923076923076924</v>
      </c>
      <c r="K45" s="9"/>
    </row>
    <row r="46" spans="1:12" x14ac:dyDescent="0.4">
      <c r="C46" s="16" t="s">
        <v>33</v>
      </c>
      <c r="D46" s="14">
        <f>(E4++E5+E7)*10</f>
        <v>440</v>
      </c>
      <c r="E46" s="14">
        <v>2</v>
      </c>
      <c r="F46" s="14">
        <f t="shared" si="14"/>
        <v>880</v>
      </c>
      <c r="G46" s="14">
        <v>0.1</v>
      </c>
      <c r="H46" s="14">
        <f t="shared" si="15"/>
        <v>968.00000000000011</v>
      </c>
      <c r="I46" s="30">
        <f t="shared" si="13"/>
        <v>1936.0000000000002</v>
      </c>
      <c r="J46" s="31">
        <f t="shared" si="12"/>
        <v>1.5512820512820515</v>
      </c>
      <c r="K46" s="9"/>
    </row>
    <row r="47" spans="1:12" x14ac:dyDescent="0.4">
      <c r="C47" s="16" t="s">
        <v>34</v>
      </c>
      <c r="D47" s="14">
        <f>($E$4+$E$54)</f>
        <v>15</v>
      </c>
      <c r="E47" s="14">
        <v>24</v>
      </c>
      <c r="F47" s="14">
        <f t="shared" si="14"/>
        <v>360</v>
      </c>
      <c r="G47" s="14">
        <v>0.25</v>
      </c>
      <c r="H47" s="14">
        <f t="shared" si="15"/>
        <v>450</v>
      </c>
      <c r="I47" s="30">
        <f t="shared" si="13"/>
        <v>900</v>
      </c>
      <c r="J47" s="31">
        <f t="shared" si="12"/>
        <v>0.72115384615384615</v>
      </c>
      <c r="K47" s="9"/>
    </row>
    <row r="48" spans="1:12" x14ac:dyDescent="0.4">
      <c r="C48" s="16" t="s">
        <v>35</v>
      </c>
      <c r="D48" s="14">
        <f>($E$4+$E$54)</f>
        <v>15</v>
      </c>
      <c r="E48" s="14">
        <v>8</v>
      </c>
      <c r="F48" s="14">
        <f t="shared" si="14"/>
        <v>120</v>
      </c>
      <c r="G48" s="14">
        <v>0.1</v>
      </c>
      <c r="H48" s="14">
        <f t="shared" si="15"/>
        <v>132</v>
      </c>
      <c r="I48" s="30">
        <f t="shared" si="13"/>
        <v>264</v>
      </c>
      <c r="J48" s="31">
        <f t="shared" si="12"/>
        <v>0.21153846153846154</v>
      </c>
      <c r="K48" s="9"/>
    </row>
    <row r="49" spans="3:11" x14ac:dyDescent="0.4">
      <c r="C49" s="34"/>
      <c r="D49" s="34"/>
      <c r="E49" s="34"/>
      <c r="F49" s="34"/>
      <c r="G49" s="34"/>
      <c r="H49" s="2">
        <f>SUM(H38:H48)</f>
        <v>2947</v>
      </c>
      <c r="I49" s="34">
        <f t="shared" si="13"/>
        <v>5894</v>
      </c>
      <c r="J49" s="17">
        <f t="shared" si="12"/>
        <v>4.7227564102564106</v>
      </c>
      <c r="K49" s="9"/>
    </row>
    <row r="57" spans="3:11" x14ac:dyDescent="0.4">
      <c r="C57" s="8"/>
    </row>
  </sheetData>
  <mergeCells count="2">
    <mergeCell ref="D1:E1"/>
    <mergeCell ref="D3:E3"/>
  </mergeCells>
  <pageMargins left="0.25" right="0.25" top="0.75" bottom="0.75" header="0.3" footer="0.3"/>
  <pageSetup scale="32" orientation="landscape" r:id="rId1"/>
</worksheet>
</file>

<file path=docMetadata/LabelInfo.xml><?xml version="1.0" encoding="utf-8"?>
<clbl:labelList xmlns:clbl="http://schemas.microsoft.com/office/2020/mipLabelMetadata">
  <clbl:label id="{8331b18d-2d87-48ef-a35f-ac8818ebf9b4}" enabled="0" method="" siteId="{8331b18d-2d87-48ef-a35f-ac8818ebf9b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ProjectData_Estimated Manpower</vt:lpstr>
      <vt:lpstr>'ProjectData_Estimated Manpower'!Print_Area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DOCKERY, MATTHEW D CIV USAF AFMC 402 MXSG/MXDEJ</dc:creator>
  <cp:lastModifiedBy>CROWDER, TONY B CIV USAF AFMC WR-ALC/402 MXSG/MXDEI</cp:lastModifiedBy>
  <cp:lastPrinted>2025-02-03T19:09:55Z</cp:lastPrinted>
  <dcterms:created xsi:type="dcterms:W3CDTF">2024-10-17T16:21:05Z</dcterms:created>
  <dcterms:modified xsi:type="dcterms:W3CDTF">2025-02-05T14:20:59Z</dcterms:modified>
</cp:coreProperties>
</file>