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er-Kitty survey feedback" sheetId="1" r:id="rId4"/>
    <sheet state="visible" name="New Meer-Kitty survey feedback" sheetId="2" r:id="rId5"/>
    <sheet state="visible" name="Sheet8" sheetId="3" r:id="rId6"/>
  </sheets>
  <definedNames/>
  <calcPr/>
</workbook>
</file>

<file path=xl/sharedStrings.xml><?xml version="1.0" encoding="utf-8"?>
<sst xmlns="http://schemas.openxmlformats.org/spreadsheetml/2006/main" count="818" uniqueCount="129">
  <si>
    <t>User number</t>
  </si>
  <si>
    <t>Q1: How many times a year do you do a DIY project?</t>
  </si>
  <si>
    <t>Q2: About how much do you spend on home-improvement each year?</t>
  </si>
  <si>
    <t>Q3: Do you plan to complete a DIY project that involves painting in the next year?</t>
  </si>
  <si>
    <t>Q4: If you answered yes to question 3, about how much do you plan to spend on indoor paint for the project?</t>
  </si>
  <si>
    <t>Q5: If Meer-Kitty offered indoor paint, how likely are you to purchase our product?</t>
  </si>
  <si>
    <t>Less than $100</t>
  </si>
  <si>
    <t>Yes</t>
  </si>
  <si>
    <t>Less than $50</t>
  </si>
  <si>
    <t>Somewhat likely</t>
  </si>
  <si>
    <t>$101-$250</t>
  </si>
  <si>
    <t>No</t>
  </si>
  <si>
    <t>none</t>
  </si>
  <si>
    <t>7 or more</t>
  </si>
  <si>
    <t>$501-$1,000</t>
  </si>
  <si>
    <t>Very likely</t>
  </si>
  <si>
    <t>$51-$100</t>
  </si>
  <si>
    <t>More than $1,000</t>
  </si>
  <si>
    <t>$101-$150</t>
  </si>
  <si>
    <t>Unlikely</t>
  </si>
  <si>
    <t>$251-$500</t>
  </si>
  <si>
    <t>Q5: If you answered yes to question 3, how likely are you to try an indoor paint offered by Meer-Kitty for your project?</t>
  </si>
  <si>
    <t>Q6: What are your favorite indoor paint colors?</t>
  </si>
  <si>
    <t>red, orange</t>
  </si>
  <si>
    <t>lime</t>
  </si>
  <si>
    <t>Indigo</t>
  </si>
  <si>
    <t>pink, blue, purple</t>
  </si>
  <si>
    <t>Green</t>
  </si>
  <si>
    <t>olive</t>
  </si>
  <si>
    <t>Navy</t>
  </si>
  <si>
    <t>Yellow</t>
  </si>
  <si>
    <t>Brown, Tan, Gray</t>
  </si>
  <si>
    <t>Aqua, Turquoise, Teal</t>
  </si>
  <si>
    <t>beige, cream</t>
  </si>
  <si>
    <t>aquamarine</t>
  </si>
  <si>
    <t>White, ecru</t>
  </si>
  <si>
    <t>Red</t>
  </si>
  <si>
    <t>Orange</t>
  </si>
  <si>
    <t>green</t>
  </si>
  <si>
    <t>Blue</t>
  </si>
  <si>
    <t>Purple</t>
  </si>
  <si>
    <t>Magenta</t>
  </si>
  <si>
    <t>Cyan</t>
  </si>
  <si>
    <t>maroon</t>
  </si>
  <si>
    <t>Turquoise</t>
  </si>
  <si>
    <t>Silver</t>
  </si>
  <si>
    <t>indigo</t>
  </si>
  <si>
    <t>Violet</t>
  </si>
  <si>
    <t>Blue, purple</t>
  </si>
  <si>
    <t>tan, gray</t>
  </si>
  <si>
    <t>pink</t>
  </si>
  <si>
    <t>White</t>
  </si>
  <si>
    <t>gray</t>
  </si>
  <si>
    <t>teal, light blue</t>
  </si>
  <si>
    <t>Blue, Gray</t>
  </si>
  <si>
    <t>red</t>
  </si>
  <si>
    <t>Aqua</t>
  </si>
  <si>
    <t>Black</t>
  </si>
  <si>
    <t>purple, blue</t>
  </si>
  <si>
    <t>red, brown</t>
  </si>
  <si>
    <t>gray, silver, copper</t>
  </si>
  <si>
    <t>yellow, orange, beige</t>
  </si>
  <si>
    <t>cream, brown, rust</t>
  </si>
  <si>
    <t>orange, rust, red, copper</t>
  </si>
  <si>
    <t>blue</t>
  </si>
  <si>
    <t>Pink</t>
  </si>
  <si>
    <t>yellow, orange, red, white</t>
  </si>
  <si>
    <t>Light blue</t>
  </si>
  <si>
    <t>brown</t>
  </si>
  <si>
    <t>Green, Yellow</t>
  </si>
  <si>
    <t>black</t>
  </si>
  <si>
    <t>gree, blue, red, orange</t>
  </si>
  <si>
    <t>beige, brown, tan</t>
  </si>
  <si>
    <t>purple</t>
  </si>
  <si>
    <t>orange, rust, copper</t>
  </si>
  <si>
    <t>green, blue</t>
  </si>
  <si>
    <t>A</t>
  </si>
  <si>
    <t>B</t>
  </si>
  <si>
    <t>C</t>
  </si>
  <si>
    <t>D</t>
  </si>
  <si>
    <t>E</t>
  </si>
  <si>
    <t>First</t>
  </si>
  <si>
    <t>Last</t>
  </si>
  <si>
    <t>Street Address</t>
  </si>
  <si>
    <t>City, State</t>
  </si>
  <si>
    <t>Zip</t>
  </si>
  <si>
    <t xml:space="preserve">Troy </t>
  </si>
  <si>
    <t>Moreno</t>
  </si>
  <si>
    <t>8036 Peg Shop St.</t>
  </si>
  <si>
    <t>St. Petersburg, FL</t>
  </si>
  <si>
    <t xml:space="preserve">Henrietta </t>
  </si>
  <si>
    <t xml:space="preserve"> Marsh</t>
  </si>
  <si>
    <t>884 Canterbury St.</t>
  </si>
  <si>
    <t>Indianapolis, IN</t>
  </si>
  <si>
    <t xml:space="preserve">Warren </t>
  </si>
  <si>
    <t>Griffin</t>
  </si>
  <si>
    <t>85 SE. Windsor St.</t>
  </si>
  <si>
    <t>New Orleans, LA</t>
  </si>
  <si>
    <t xml:space="preserve">Dixie </t>
  </si>
  <si>
    <t>313 Sage Lane</t>
  </si>
  <si>
    <t>Garland, TX</t>
  </si>
  <si>
    <t xml:space="preserve">Josephine </t>
  </si>
  <si>
    <t>Welch</t>
  </si>
  <si>
    <t>779 Arnold Road</t>
  </si>
  <si>
    <t>Reno, NV</t>
  </si>
  <si>
    <t xml:space="preserve">Zachary </t>
  </si>
  <si>
    <t xml:space="preserve"> Higgins</t>
  </si>
  <si>
    <t>556 Helen Avenue</t>
  </si>
  <si>
    <t>Springfield, VA</t>
  </si>
  <si>
    <t xml:space="preserve">Delbert </t>
  </si>
  <si>
    <t>Steele</t>
  </si>
  <si>
    <t>1025 Merriman Ave.</t>
  </si>
  <si>
    <t>Cos Cob, CT</t>
  </si>
  <si>
    <t>06807</t>
  </si>
  <si>
    <t>Customer ID</t>
  </si>
  <si>
    <t xml:space="preserve">Anna </t>
  </si>
  <si>
    <t>Lee</t>
  </si>
  <si>
    <t xml:space="preserve">Jean </t>
  </si>
  <si>
    <t>Maxwell</t>
  </si>
  <si>
    <t xml:space="preserve">Clinton </t>
  </si>
  <si>
    <t xml:space="preserve"> Sanchez</t>
  </si>
  <si>
    <t xml:space="preserve">Ramon </t>
  </si>
  <si>
    <t>Gross</t>
  </si>
  <si>
    <t xml:space="preserve">Irene </t>
  </si>
  <si>
    <t>Bailey</t>
  </si>
  <si>
    <t xml:space="preserve">Tim </t>
  </si>
  <si>
    <t>Barton</t>
  </si>
  <si>
    <t xml:space="preserve">Opal </t>
  </si>
  <si>
    <t>Pratt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</si>
</sst>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8.5"/>
    <col customWidth="1" min="3" max="3" width="29.0"/>
    <col customWidth="1" min="4" max="4" width="24.88"/>
    <col customWidth="1" min="5" max="5" width="27.38"/>
    <col customWidth="1" min="6" max="6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799.0</v>
      </c>
      <c r="B2" s="4">
        <v>44198.0</v>
      </c>
      <c r="C2" s="3" t="s">
        <v>6</v>
      </c>
      <c r="D2" s="3" t="s">
        <v>7</v>
      </c>
      <c r="E2" s="3" t="s">
        <v>8</v>
      </c>
      <c r="F2" s="3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806.0</v>
      </c>
      <c r="B3" s="4">
        <v>44260.0</v>
      </c>
      <c r="C3" s="3" t="s">
        <v>10</v>
      </c>
      <c r="D3" s="3" t="s">
        <v>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933.0</v>
      </c>
      <c r="B4" s="3" t="s">
        <v>12</v>
      </c>
      <c r="C4" s="3" t="s">
        <v>10</v>
      </c>
      <c r="D4" s="3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588.0</v>
      </c>
      <c r="B5" s="3" t="s">
        <v>13</v>
      </c>
      <c r="C5" s="3" t="s">
        <v>14</v>
      </c>
      <c r="D5" s="3" t="s">
        <v>7</v>
      </c>
      <c r="E5" s="3" t="s">
        <v>10</v>
      </c>
      <c r="F5" s="3" t="s">
        <v>15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597.0</v>
      </c>
      <c r="B6" s="4">
        <v>44198.0</v>
      </c>
      <c r="C6" s="3" t="s">
        <v>14</v>
      </c>
      <c r="D6" s="3" t="s">
        <v>7</v>
      </c>
      <c r="E6" s="3" t="s">
        <v>16</v>
      </c>
      <c r="F6" s="3" t="s">
        <v>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333.0</v>
      </c>
      <c r="B7" s="4">
        <v>44260.0</v>
      </c>
      <c r="C7" s="3" t="s">
        <v>6</v>
      </c>
      <c r="D7" s="3" t="s">
        <v>7</v>
      </c>
      <c r="E7" s="5"/>
      <c r="F7" s="3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588.0</v>
      </c>
      <c r="B8" s="3" t="s">
        <v>13</v>
      </c>
      <c r="C8" s="3" t="s">
        <v>14</v>
      </c>
      <c r="D8" s="3" t="s">
        <v>7</v>
      </c>
      <c r="E8" s="3" t="s">
        <v>10</v>
      </c>
      <c r="F8" s="3" t="s">
        <v>15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278.0</v>
      </c>
      <c r="B9" s="4">
        <v>44198.0</v>
      </c>
      <c r="C9" s="3" t="s">
        <v>17</v>
      </c>
      <c r="D9" s="3" t="s">
        <v>7</v>
      </c>
      <c r="E9" s="3" t="s">
        <v>18</v>
      </c>
      <c r="F9" s="3" t="s">
        <v>19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209.0</v>
      </c>
      <c r="B10" s="3" t="s">
        <v>12</v>
      </c>
      <c r="C10" s="3" t="s">
        <v>10</v>
      </c>
      <c r="D10" s="3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588.0</v>
      </c>
      <c r="B11" s="3" t="s">
        <v>13</v>
      </c>
      <c r="C11" s="3" t="s">
        <v>14</v>
      </c>
      <c r="D11" s="3" t="s">
        <v>7</v>
      </c>
      <c r="E11" s="3" t="s">
        <v>10</v>
      </c>
      <c r="F11" s="3" t="s">
        <v>15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555.0</v>
      </c>
      <c r="B12" s="4">
        <v>44260.0</v>
      </c>
      <c r="C12" s="3" t="s">
        <v>6</v>
      </c>
      <c r="D12" s="3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755.0</v>
      </c>
      <c r="B13" s="4">
        <v>44198.0</v>
      </c>
      <c r="C13" s="3" t="s">
        <v>14</v>
      </c>
      <c r="D13" s="3" t="s">
        <v>7</v>
      </c>
      <c r="E13" s="3" t="s">
        <v>16</v>
      </c>
      <c r="F13" s="3" t="s"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884.0</v>
      </c>
      <c r="B14" s="3" t="s">
        <v>12</v>
      </c>
      <c r="C14" s="3" t="s">
        <v>10</v>
      </c>
      <c r="D14" s="3" t="s">
        <v>7</v>
      </c>
      <c r="E14" s="3" t="s">
        <v>8</v>
      </c>
      <c r="F14" s="3" t="s">
        <v>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588.0</v>
      </c>
      <c r="B15" s="3" t="s">
        <v>13</v>
      </c>
      <c r="C15" s="3" t="s">
        <v>14</v>
      </c>
      <c r="D15" s="3" t="s">
        <v>7</v>
      </c>
      <c r="E15" s="3" t="s">
        <v>10</v>
      </c>
      <c r="F15" s="3" t="s">
        <v>15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611.0</v>
      </c>
      <c r="B16" s="3" t="s">
        <v>12</v>
      </c>
      <c r="C16" s="3" t="s">
        <v>14</v>
      </c>
      <c r="D16" s="3" t="s">
        <v>7</v>
      </c>
      <c r="E16" s="3" t="s">
        <v>10</v>
      </c>
      <c r="F16" s="3" t="s">
        <v>19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775.0</v>
      </c>
      <c r="B17" s="4">
        <v>44198.0</v>
      </c>
      <c r="C17" s="3" t="s">
        <v>10</v>
      </c>
      <c r="D17" s="3" t="s">
        <v>7</v>
      </c>
      <c r="E17" s="3" t="s">
        <v>8</v>
      </c>
      <c r="F17" s="3" t="s">
        <v>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588.0</v>
      </c>
      <c r="B18" s="3" t="s">
        <v>13</v>
      </c>
      <c r="C18" s="3" t="s">
        <v>14</v>
      </c>
      <c r="D18" s="3" t="s">
        <v>7</v>
      </c>
      <c r="E18" s="3" t="s">
        <v>10</v>
      </c>
      <c r="F18" s="3" t="s">
        <v>15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313.0</v>
      </c>
      <c r="B19" s="3" t="s">
        <v>12</v>
      </c>
      <c r="C19" s="3" t="s">
        <v>6</v>
      </c>
      <c r="D19" s="3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785.0</v>
      </c>
      <c r="B20" s="4">
        <v>44198.0</v>
      </c>
      <c r="C20" s="3" t="s">
        <v>6</v>
      </c>
      <c r="D20" s="3" t="s">
        <v>7</v>
      </c>
      <c r="E20" s="5"/>
      <c r="F20" s="3" t="s">
        <v>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588.0</v>
      </c>
      <c r="B21" s="3" t="s">
        <v>13</v>
      </c>
      <c r="C21" s="3" t="s">
        <v>14</v>
      </c>
      <c r="D21" s="3" t="s">
        <v>7</v>
      </c>
      <c r="E21" s="3" t="s">
        <v>10</v>
      </c>
      <c r="F21" s="3" t="s">
        <v>15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352.0</v>
      </c>
      <c r="B22" s="3" t="s">
        <v>12</v>
      </c>
      <c r="C22" s="3" t="s">
        <v>10</v>
      </c>
      <c r="D22" s="3" t="s">
        <v>11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245.0</v>
      </c>
      <c r="B23" s="3" t="s">
        <v>12</v>
      </c>
      <c r="C23" s="3" t="s">
        <v>6</v>
      </c>
      <c r="D23" s="3" t="s">
        <v>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588.0</v>
      </c>
      <c r="B24" s="3" t="s">
        <v>13</v>
      </c>
      <c r="C24" s="3" t="s">
        <v>14</v>
      </c>
      <c r="D24" s="3" t="s">
        <v>7</v>
      </c>
      <c r="E24" s="3" t="s">
        <v>10</v>
      </c>
      <c r="F24" s="3" t="s">
        <v>15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889.0</v>
      </c>
      <c r="B25" s="4">
        <v>44260.0</v>
      </c>
      <c r="C25" s="3" t="s">
        <v>10</v>
      </c>
      <c r="D25" s="3" t="s">
        <v>7</v>
      </c>
      <c r="E25" s="3" t="s">
        <v>18</v>
      </c>
      <c r="F25" s="3" t="s">
        <v>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216.0</v>
      </c>
      <c r="B26" s="3" t="s">
        <v>13</v>
      </c>
      <c r="C26" s="3" t="s">
        <v>14</v>
      </c>
      <c r="D26" s="3" t="s">
        <v>7</v>
      </c>
      <c r="E26" s="3" t="s">
        <v>10</v>
      </c>
      <c r="F26" s="3" t="s">
        <v>15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684.0</v>
      </c>
      <c r="B27" s="4">
        <v>44198.0</v>
      </c>
      <c r="C27" s="3" t="s">
        <v>20</v>
      </c>
      <c r="D27" s="3" t="s">
        <v>11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588.0</v>
      </c>
      <c r="B28" s="3" t="s">
        <v>13</v>
      </c>
      <c r="C28" s="3" t="s">
        <v>14</v>
      </c>
      <c r="D28" s="3" t="s">
        <v>7</v>
      </c>
      <c r="E28" s="3" t="s">
        <v>10</v>
      </c>
      <c r="F28" s="3" t="s">
        <v>15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250.0</v>
      </c>
      <c r="B29" s="4">
        <v>44198.0</v>
      </c>
      <c r="C29" s="3" t="s">
        <v>6</v>
      </c>
      <c r="D29" s="3" t="s">
        <v>7</v>
      </c>
      <c r="E29" s="5"/>
      <c r="F29" s="3" t="s">
        <v>19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248.0</v>
      </c>
      <c r="B30" s="3" t="s">
        <v>13</v>
      </c>
      <c r="C30" s="3" t="s">
        <v>14</v>
      </c>
      <c r="D30" s="3" t="s">
        <v>7</v>
      </c>
      <c r="E30" s="3" t="s">
        <v>10</v>
      </c>
      <c r="F30" s="3" t="s"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683.0</v>
      </c>
      <c r="B31" s="4">
        <v>44198.0</v>
      </c>
      <c r="C31" s="3" t="s">
        <v>17</v>
      </c>
      <c r="D31" s="3" t="s">
        <v>11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232.0</v>
      </c>
      <c r="B32" s="4">
        <v>44198.0</v>
      </c>
      <c r="C32" s="3" t="s">
        <v>10</v>
      </c>
      <c r="D32" s="3" t="s">
        <v>7</v>
      </c>
      <c r="E32" s="3" t="s">
        <v>8</v>
      </c>
      <c r="F32" s="3" t="s">
        <v>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588.0</v>
      </c>
      <c r="B33" s="3" t="s">
        <v>13</v>
      </c>
      <c r="C33" s="3" t="s">
        <v>14</v>
      </c>
      <c r="D33" s="3" t="s">
        <v>7</v>
      </c>
      <c r="E33" s="3" t="s">
        <v>10</v>
      </c>
      <c r="F33" s="3" t="s">
        <v>15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588.0</v>
      </c>
      <c r="B34" s="3" t="s">
        <v>13</v>
      </c>
      <c r="C34" s="3" t="s">
        <v>6</v>
      </c>
      <c r="D34" s="3" t="s">
        <v>11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673.0</v>
      </c>
      <c r="B35" s="4">
        <v>44198.0</v>
      </c>
      <c r="C35" s="3" t="s">
        <v>14</v>
      </c>
      <c r="D35" s="3" t="s">
        <v>11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613.0</v>
      </c>
      <c r="B36" s="4">
        <v>44260.0</v>
      </c>
      <c r="C36" s="3" t="s">
        <v>10</v>
      </c>
      <c r="D36" s="3" t="s">
        <v>7</v>
      </c>
      <c r="E36" s="3" t="s">
        <v>18</v>
      </c>
      <c r="F36" s="3" t="s">
        <v>15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467.0</v>
      </c>
      <c r="B37" s="3" t="s">
        <v>12</v>
      </c>
      <c r="C37" s="3" t="s">
        <v>6</v>
      </c>
      <c r="D37" s="3" t="s">
        <v>7</v>
      </c>
      <c r="E37" s="5"/>
      <c r="F37" s="3" t="s">
        <v>19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588.0</v>
      </c>
      <c r="B38" s="3" t="s">
        <v>13</v>
      </c>
      <c r="C38" s="3" t="s">
        <v>14</v>
      </c>
      <c r="D38" s="3" t="s">
        <v>7</v>
      </c>
      <c r="E38" s="3" t="s">
        <v>10</v>
      </c>
      <c r="F38" s="3" t="s">
        <v>15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208.0</v>
      </c>
      <c r="B39" s="4">
        <v>44198.0</v>
      </c>
      <c r="C39" s="3" t="s">
        <v>10</v>
      </c>
      <c r="D39" s="3" t="s">
        <v>7</v>
      </c>
      <c r="E39" s="3" t="s">
        <v>18</v>
      </c>
      <c r="F39" s="3" t="s">
        <v>19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860.0</v>
      </c>
      <c r="B40" s="4">
        <v>44260.0</v>
      </c>
      <c r="C40" s="3" t="s">
        <v>20</v>
      </c>
      <c r="D40" s="3" t="s">
        <v>11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705.0</v>
      </c>
      <c r="B41" s="4">
        <v>44198.0</v>
      </c>
      <c r="C41" s="3" t="s">
        <v>6</v>
      </c>
      <c r="D41" s="3" t="s">
        <v>11</v>
      </c>
      <c r="E41" s="5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4"/>
      <c r="C42" s="3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5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5">
      <c r="A45" s="3"/>
      <c r="B45" s="4"/>
      <c r="C45" s="3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4"/>
      <c r="C46" s="3"/>
      <c r="D46" s="3"/>
      <c r="E46" s="5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4"/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3"/>
      <c r="C51" s="3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3"/>
      <c r="C52" s="3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4"/>
      <c r="C53" s="3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4"/>
      <c r="C54" s="3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3"/>
      <c r="C55" s="3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3"/>
      <c r="C56" s="3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4"/>
      <c r="C57" s="3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4"/>
      <c r="C58" s="3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8.5"/>
    <col customWidth="1" min="3" max="3" width="29.0"/>
    <col customWidth="1" min="4" max="4" width="24.88"/>
    <col customWidth="1" min="5" max="5" width="36.25"/>
    <col customWidth="1" min="6" max="6" width="37.75"/>
    <col customWidth="1" min="7" max="7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749.0</v>
      </c>
      <c r="B2" s="4">
        <v>44198.0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23</v>
      </c>
      <c r="H2" s="5" t="str">
        <f>IFERROR(__xludf.DUMMYFUNCTION("split(G2, "","")"),"red")</f>
        <v>red</v>
      </c>
      <c r="I2" s="5" t="str">
        <f>IFERROR(__xludf.DUMMYFUNCTION("""COMPUTED_VALUE""")," orange")</f>
        <v> orange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854.0</v>
      </c>
      <c r="B3" s="4">
        <v>44260.0</v>
      </c>
      <c r="C3" s="3" t="s">
        <v>10</v>
      </c>
      <c r="D3" s="3" t="s">
        <v>11</v>
      </c>
      <c r="E3" s="5"/>
      <c r="F3" s="5"/>
      <c r="G3" s="5" t="s">
        <v>24</v>
      </c>
      <c r="H3" s="5" t="str">
        <f>IFERROR(__xludf.DUMMYFUNCTION("split(G3, "","")"),"lime")</f>
        <v>lime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721.0</v>
      </c>
      <c r="B4" s="3" t="s">
        <v>12</v>
      </c>
      <c r="C4" s="3" t="s">
        <v>6</v>
      </c>
      <c r="D4" s="3" t="s">
        <v>11</v>
      </c>
      <c r="E4" s="5"/>
      <c r="F4" s="5"/>
      <c r="G4" s="3" t="s">
        <v>25</v>
      </c>
      <c r="H4" s="5" t="str">
        <f>IFERROR(__xludf.DUMMYFUNCTION("split(G4, "","")"),"Indigo")</f>
        <v>Indigo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772.0</v>
      </c>
      <c r="B5" s="4">
        <v>44198.0</v>
      </c>
      <c r="C5" s="3" t="s">
        <v>14</v>
      </c>
      <c r="D5" s="3" t="s">
        <v>7</v>
      </c>
      <c r="E5" s="3" t="s">
        <v>10</v>
      </c>
      <c r="F5" s="3" t="s">
        <v>15</v>
      </c>
      <c r="G5" s="3" t="s">
        <v>26</v>
      </c>
      <c r="H5" s="5" t="str">
        <f>IFERROR(__xludf.DUMMYFUNCTION("split(G5, "","")"),"pink")</f>
        <v>pink</v>
      </c>
      <c r="I5" s="5" t="str">
        <f>IFERROR(__xludf.DUMMYFUNCTION("""COMPUTED_VALUE""")," blue")</f>
        <v> blue</v>
      </c>
      <c r="J5" s="5" t="str">
        <f>IFERROR(__xludf.DUMMYFUNCTION("""COMPUTED_VALUE""")," purple")</f>
        <v> purple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923.0</v>
      </c>
      <c r="B6" s="4">
        <v>44198.0</v>
      </c>
      <c r="C6" s="3" t="s">
        <v>14</v>
      </c>
      <c r="D6" s="3" t="s">
        <v>11</v>
      </c>
      <c r="F6" s="3"/>
      <c r="G6" s="3" t="s">
        <v>27</v>
      </c>
      <c r="H6" s="5" t="str">
        <f>IFERROR(__xludf.DUMMYFUNCTION("split(G6, "","")"),"Green")</f>
        <v>Green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129.0</v>
      </c>
      <c r="B7" s="4">
        <v>44260.0</v>
      </c>
      <c r="C7" s="3" t="s">
        <v>6</v>
      </c>
      <c r="D7" s="3" t="s">
        <v>11</v>
      </c>
      <c r="E7" s="5"/>
      <c r="F7" s="3"/>
      <c r="G7" s="5" t="s">
        <v>28</v>
      </c>
      <c r="H7" s="5" t="str">
        <f>IFERROR(__xludf.DUMMYFUNCTION("split(G7, "","")"),"olive")</f>
        <v>olive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919.0</v>
      </c>
      <c r="B8" s="3" t="s">
        <v>12</v>
      </c>
      <c r="C8" s="3" t="s">
        <v>6</v>
      </c>
      <c r="D8" s="3" t="s">
        <v>11</v>
      </c>
      <c r="E8" s="3"/>
      <c r="F8" s="3"/>
      <c r="G8" s="5" t="s">
        <v>29</v>
      </c>
      <c r="H8" s="5" t="str">
        <f>IFERROR(__xludf.DUMMYFUNCTION("split(G8, "","")"),"Navy")</f>
        <v>Navy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603.0</v>
      </c>
      <c r="B9" s="4">
        <v>44198.0</v>
      </c>
      <c r="C9" s="3" t="s">
        <v>17</v>
      </c>
      <c r="D9" s="3" t="s">
        <v>7</v>
      </c>
      <c r="E9" s="3" t="s">
        <v>8</v>
      </c>
      <c r="F9" s="3" t="s">
        <v>9</v>
      </c>
      <c r="G9" s="3" t="s">
        <v>30</v>
      </c>
      <c r="H9" s="5" t="str">
        <f>IFERROR(__xludf.DUMMYFUNCTION("split(G9, "","")"),"Yellow")</f>
        <v>Yellow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314.0</v>
      </c>
      <c r="B10" s="3" t="s">
        <v>12</v>
      </c>
      <c r="C10" s="3" t="s">
        <v>6</v>
      </c>
      <c r="D10" s="3" t="s">
        <v>11</v>
      </c>
      <c r="E10" s="5"/>
      <c r="F10" s="5"/>
      <c r="G10" s="5"/>
      <c r="H10" s="5" t="str">
        <f>IFERROR(__xludf.DUMMYFUNCTION("split(G10, "","")"),"#VALUE!")</f>
        <v>#VALUE!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245.0</v>
      </c>
      <c r="B11" s="4">
        <v>44260.0</v>
      </c>
      <c r="C11" s="3" t="s">
        <v>14</v>
      </c>
      <c r="D11" s="3" t="s">
        <v>7</v>
      </c>
      <c r="E11" s="3" t="s">
        <v>10</v>
      </c>
      <c r="F11" s="3" t="s">
        <v>19</v>
      </c>
      <c r="G11" s="3" t="s">
        <v>31</v>
      </c>
      <c r="H11" s="5" t="str">
        <f>IFERROR(__xludf.DUMMYFUNCTION("split(G11, "","")"),"Brown")</f>
        <v>Brown</v>
      </c>
      <c r="I11" s="5" t="str">
        <f>IFERROR(__xludf.DUMMYFUNCTION("""COMPUTED_VALUE""")," Tan")</f>
        <v> Tan</v>
      </c>
      <c r="J11" s="5" t="str">
        <f>IFERROR(__xludf.DUMMYFUNCTION("""COMPUTED_VALUE""")," Gray")</f>
        <v> Gray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653.0</v>
      </c>
      <c r="B12" s="4">
        <v>44260.0</v>
      </c>
      <c r="C12" s="3" t="s">
        <v>6</v>
      </c>
      <c r="D12" s="3" t="s">
        <v>11</v>
      </c>
      <c r="E12" s="5"/>
      <c r="F12" s="5"/>
      <c r="G12" s="5"/>
      <c r="H12" s="5" t="str">
        <f>IFERROR(__xludf.DUMMYFUNCTION("split(G12, "","")"),"#VALUE!")</f>
        <v>#VALUE!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141.0</v>
      </c>
      <c r="B13" s="4">
        <v>44198.0</v>
      </c>
      <c r="C13" s="3" t="s">
        <v>14</v>
      </c>
      <c r="D13" s="3" t="s">
        <v>7</v>
      </c>
      <c r="E13" s="3" t="s">
        <v>16</v>
      </c>
      <c r="F13" s="3" t="s">
        <v>9</v>
      </c>
      <c r="G13" s="3" t="s">
        <v>32</v>
      </c>
      <c r="H13" s="5" t="str">
        <f>IFERROR(__xludf.DUMMYFUNCTION("split(G13, "","")"),"Aqua")</f>
        <v>Aqua</v>
      </c>
      <c r="I13" s="5" t="str">
        <f>IFERROR(__xludf.DUMMYFUNCTION("""COMPUTED_VALUE""")," Turquoise")</f>
        <v> Turquoise</v>
      </c>
      <c r="J13" s="5" t="str">
        <f>IFERROR(__xludf.DUMMYFUNCTION("""COMPUTED_VALUE""")," Teal")</f>
        <v> Teal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529.0</v>
      </c>
      <c r="B14" s="3" t="s">
        <v>12</v>
      </c>
      <c r="C14" s="3" t="s">
        <v>6</v>
      </c>
      <c r="D14" s="3" t="s">
        <v>7</v>
      </c>
      <c r="E14" s="3" t="s">
        <v>8</v>
      </c>
      <c r="F14" s="3" t="s">
        <v>19</v>
      </c>
      <c r="G14" s="3" t="s">
        <v>33</v>
      </c>
      <c r="H14" s="5" t="str">
        <f>IFERROR(__xludf.DUMMYFUNCTION("split(G14, "","")"),"beige")</f>
        <v>beige</v>
      </c>
      <c r="I14" s="5" t="str">
        <f>IFERROR(__xludf.DUMMYFUNCTION("""COMPUTED_VALUE""")," cream")</f>
        <v> cream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256.0</v>
      </c>
      <c r="B15" s="3" t="s">
        <v>12</v>
      </c>
      <c r="C15" s="3" t="s">
        <v>6</v>
      </c>
      <c r="D15" s="3" t="s">
        <v>11</v>
      </c>
      <c r="E15" s="3"/>
      <c r="F15" s="3"/>
      <c r="G15" s="3" t="s">
        <v>34</v>
      </c>
      <c r="H15" s="5" t="str">
        <f>IFERROR(__xludf.DUMMYFUNCTION("split(G15, "","")"),"aquamarine")</f>
        <v>aquamarine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682.0</v>
      </c>
      <c r="B16" s="3" t="s">
        <v>12</v>
      </c>
      <c r="C16" s="3" t="s">
        <v>6</v>
      </c>
      <c r="D16" s="3" t="s">
        <v>7</v>
      </c>
      <c r="E16" s="3" t="s">
        <v>16</v>
      </c>
      <c r="F16" s="3" t="s">
        <v>9</v>
      </c>
      <c r="G16" s="3" t="s">
        <v>35</v>
      </c>
      <c r="H16" s="5" t="str">
        <f>IFERROR(__xludf.DUMMYFUNCTION("split(G16, "","")"),"White")</f>
        <v>White</v>
      </c>
      <c r="I16" s="5" t="str">
        <f>IFERROR(__xludf.DUMMYFUNCTION("""COMPUTED_VALUE""")," ecru")</f>
        <v> ecru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511.0</v>
      </c>
      <c r="B17" s="4">
        <v>44198.0</v>
      </c>
      <c r="C17" s="3" t="s">
        <v>10</v>
      </c>
      <c r="D17" s="3" t="s">
        <v>11</v>
      </c>
      <c r="E17" s="3"/>
      <c r="F17" s="3"/>
      <c r="G17" s="6" t="s">
        <v>36</v>
      </c>
      <c r="H17" s="5" t="str">
        <f>IFERROR(__xludf.DUMMYFUNCTION("split(G17, "","")"),"Red")</f>
        <v>Red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920.0</v>
      </c>
      <c r="B18" s="4">
        <v>44198.0</v>
      </c>
      <c r="C18" s="3" t="s">
        <v>14</v>
      </c>
      <c r="D18" s="3" t="s">
        <v>7</v>
      </c>
      <c r="E18" s="3" t="s">
        <v>8</v>
      </c>
      <c r="F18" s="3" t="s">
        <v>15</v>
      </c>
      <c r="G18" s="6" t="s">
        <v>37</v>
      </c>
      <c r="H18" s="5" t="str">
        <f>IFERROR(__xludf.DUMMYFUNCTION("split(G18, "","")"),"Orange")</f>
        <v>Orange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329.0</v>
      </c>
      <c r="B19" s="3" t="s">
        <v>12</v>
      </c>
      <c r="C19" s="3" t="s">
        <v>6</v>
      </c>
      <c r="D19" s="3" t="s">
        <v>11</v>
      </c>
      <c r="E19" s="5"/>
      <c r="F19" s="5"/>
      <c r="G19" s="6"/>
      <c r="H19" s="5" t="str">
        <f>IFERROR(__xludf.DUMMYFUNCTION("split(G19, "","")"),"#VALUE!")</f>
        <v>#VALUE!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396.0</v>
      </c>
      <c r="B20" s="4">
        <v>44198.0</v>
      </c>
      <c r="C20" s="3" t="s">
        <v>6</v>
      </c>
      <c r="D20" s="3" t="s">
        <v>7</v>
      </c>
      <c r="E20" s="3" t="s">
        <v>16</v>
      </c>
      <c r="F20" s="3" t="s">
        <v>19</v>
      </c>
      <c r="G20" s="6" t="s">
        <v>38</v>
      </c>
      <c r="H20" s="5" t="str">
        <f>IFERROR(__xludf.DUMMYFUNCTION("split(G20, "","")"),"green")</f>
        <v>green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469.0</v>
      </c>
      <c r="B21" s="3" t="s">
        <v>13</v>
      </c>
      <c r="C21" s="3" t="s">
        <v>14</v>
      </c>
      <c r="D21" s="3" t="s">
        <v>7</v>
      </c>
      <c r="E21" s="3" t="s">
        <v>8</v>
      </c>
      <c r="F21" s="3" t="s">
        <v>9</v>
      </c>
      <c r="G21" s="6" t="s">
        <v>39</v>
      </c>
      <c r="H21" s="5" t="str">
        <f>IFERROR(__xludf.DUMMYFUNCTION("split(G21, "","")"),"Blue")</f>
        <v>Blue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499.0</v>
      </c>
      <c r="B22" s="3" t="s">
        <v>12</v>
      </c>
      <c r="C22" s="3" t="s">
        <v>10</v>
      </c>
      <c r="D22" s="3" t="s">
        <v>11</v>
      </c>
      <c r="E22" s="5"/>
      <c r="F22" s="5"/>
      <c r="G22" s="6" t="s">
        <v>40</v>
      </c>
      <c r="H22" s="5" t="str">
        <f>IFERROR(__xludf.DUMMYFUNCTION("split(G22, "","")"),"Purple")</f>
        <v>Purple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232.0</v>
      </c>
      <c r="B23" s="3" t="s">
        <v>12</v>
      </c>
      <c r="C23" s="3" t="s">
        <v>6</v>
      </c>
      <c r="D23" s="3" t="s">
        <v>11</v>
      </c>
      <c r="E23" s="5"/>
      <c r="F23" s="5"/>
      <c r="G23" s="6"/>
      <c r="H23" s="5" t="str">
        <f>IFERROR(__xludf.DUMMYFUNCTION("split(G23, "","")"),"#VALUE!")</f>
        <v>#VALUE!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910.0</v>
      </c>
      <c r="B24" s="3" t="s">
        <v>12</v>
      </c>
      <c r="C24" s="3" t="s">
        <v>6</v>
      </c>
      <c r="D24" s="3" t="s">
        <v>7</v>
      </c>
      <c r="E24" s="3" t="s">
        <v>10</v>
      </c>
      <c r="F24" s="3" t="s">
        <v>15</v>
      </c>
      <c r="G24" s="6" t="s">
        <v>41</v>
      </c>
      <c r="H24" s="5" t="str">
        <f>IFERROR(__xludf.DUMMYFUNCTION("split(G24, "","")"),"Magenta")</f>
        <v>Magenta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769.0</v>
      </c>
      <c r="B25" s="4">
        <v>44260.0</v>
      </c>
      <c r="C25" s="3" t="s">
        <v>10</v>
      </c>
      <c r="D25" s="3" t="s">
        <v>7</v>
      </c>
      <c r="E25" s="3" t="s">
        <v>8</v>
      </c>
      <c r="F25" s="3" t="s">
        <v>9</v>
      </c>
      <c r="G25" s="6"/>
      <c r="H25" s="5" t="str">
        <f>IFERROR(__xludf.DUMMYFUNCTION("split(G25, "","")"),"#VALUE!")</f>
        <v>#VALUE!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361.0</v>
      </c>
      <c r="B26" s="4">
        <v>44260.0</v>
      </c>
      <c r="C26" s="3" t="s">
        <v>14</v>
      </c>
      <c r="D26" s="3" t="s">
        <v>11</v>
      </c>
      <c r="E26" s="3"/>
      <c r="F26" s="3"/>
      <c r="G26" s="6" t="s">
        <v>42</v>
      </c>
      <c r="H26" s="5" t="str">
        <f>IFERROR(__xludf.DUMMYFUNCTION("split(G26, "","")"),"Cyan")</f>
        <v>Cyan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592.0</v>
      </c>
      <c r="B27" s="4">
        <v>44198.0</v>
      </c>
      <c r="C27" s="3" t="s">
        <v>20</v>
      </c>
      <c r="D27" s="3" t="s">
        <v>11</v>
      </c>
      <c r="E27" s="5"/>
      <c r="F27" s="5"/>
      <c r="G27" s="6" t="s">
        <v>28</v>
      </c>
      <c r="H27" s="5" t="str">
        <f>IFERROR(__xludf.DUMMYFUNCTION("split(G27, "","")"),"olive")</f>
        <v>olive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485.0</v>
      </c>
      <c r="B28" s="4">
        <v>44198.0</v>
      </c>
      <c r="C28" s="3" t="s">
        <v>14</v>
      </c>
      <c r="D28" s="3" t="s">
        <v>11</v>
      </c>
      <c r="E28" s="5"/>
      <c r="F28" s="5"/>
      <c r="G28" s="6" t="s">
        <v>43</v>
      </c>
      <c r="H28" s="5" t="str">
        <f>IFERROR(__xludf.DUMMYFUNCTION("split(G28, "","")"),"maroon")</f>
        <v>maroon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905.0</v>
      </c>
      <c r="B29" s="4">
        <v>44198.0</v>
      </c>
      <c r="C29" s="3" t="s">
        <v>6</v>
      </c>
      <c r="D29" s="3" t="s">
        <v>7</v>
      </c>
      <c r="E29" s="3" t="s">
        <v>8</v>
      </c>
      <c r="F29" s="3" t="s">
        <v>15</v>
      </c>
      <c r="G29" s="6" t="s">
        <v>29</v>
      </c>
      <c r="H29" s="5" t="str">
        <f>IFERROR(__xludf.DUMMYFUNCTION("split(G29, "","")"),"Navy")</f>
        <v>Navy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917.0</v>
      </c>
      <c r="B30" s="3" t="s">
        <v>12</v>
      </c>
      <c r="C30" s="3" t="s">
        <v>6</v>
      </c>
      <c r="D30" s="3" t="s">
        <v>7</v>
      </c>
      <c r="E30" s="3" t="s">
        <v>10</v>
      </c>
      <c r="F30" s="3" t="s">
        <v>9</v>
      </c>
      <c r="G30" s="5"/>
      <c r="H30" s="5" t="str">
        <f>IFERROR(__xludf.DUMMYFUNCTION("split(G30, "","")"),"#VALUE!")</f>
        <v>#VALUE!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342.0</v>
      </c>
      <c r="B31" s="4">
        <v>44198.0</v>
      </c>
      <c r="C31" s="3" t="s">
        <v>17</v>
      </c>
      <c r="D31" s="3" t="s">
        <v>11</v>
      </c>
      <c r="E31" s="5"/>
      <c r="F31" s="5"/>
      <c r="G31" s="6" t="s">
        <v>44</v>
      </c>
      <c r="H31" s="5" t="str">
        <f>IFERROR(__xludf.DUMMYFUNCTION("split(G31, "","")"),"Turquoise")</f>
        <v>Turquoise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528.0</v>
      </c>
      <c r="B32" s="4">
        <v>44198.0</v>
      </c>
      <c r="C32" s="3" t="s">
        <v>10</v>
      </c>
      <c r="D32" s="3" t="s">
        <v>11</v>
      </c>
      <c r="E32" s="3"/>
      <c r="F32" s="3"/>
      <c r="G32" s="6" t="s">
        <v>45</v>
      </c>
      <c r="H32" s="5" t="str">
        <f>IFERROR(__xludf.DUMMYFUNCTION("split(G32, "","")"),"Silver")</f>
        <v>Silver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855.0</v>
      </c>
      <c r="B33" s="4">
        <v>44260.0</v>
      </c>
      <c r="C33" s="3" t="s">
        <v>14</v>
      </c>
      <c r="D33" s="3" t="s">
        <v>7</v>
      </c>
      <c r="E33" s="3" t="s">
        <v>8</v>
      </c>
      <c r="F33" s="3" t="s">
        <v>19</v>
      </c>
      <c r="G33" s="6" t="s">
        <v>24</v>
      </c>
      <c r="H33" s="5" t="str">
        <f>IFERROR(__xludf.DUMMYFUNCTION("split(G33, "","")"),"lime")</f>
        <v>lime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547.0</v>
      </c>
      <c r="B34" s="4">
        <v>44198.0</v>
      </c>
      <c r="C34" s="3" t="s">
        <v>6</v>
      </c>
      <c r="D34" s="3" t="s">
        <v>11</v>
      </c>
      <c r="E34" s="5"/>
      <c r="F34" s="5"/>
      <c r="G34" s="6"/>
      <c r="H34" s="5" t="str">
        <f>IFERROR(__xludf.DUMMYFUNCTION("split(G34, "","")"),"#VALUE!")</f>
        <v>#VALUE!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937.0</v>
      </c>
      <c r="B35" s="4">
        <v>44198.0</v>
      </c>
      <c r="C35" s="3" t="s">
        <v>14</v>
      </c>
      <c r="D35" s="3" t="s">
        <v>11</v>
      </c>
      <c r="E35" s="5"/>
      <c r="F35" s="5"/>
      <c r="G35" s="6" t="s">
        <v>46</v>
      </c>
      <c r="H35" s="5" t="str">
        <f>IFERROR(__xludf.DUMMYFUNCTION("split(G35, "","")"),"indigo")</f>
        <v>indigo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242.0</v>
      </c>
      <c r="B36" s="4">
        <v>44260.0</v>
      </c>
      <c r="C36" s="3" t="s">
        <v>10</v>
      </c>
      <c r="D36" s="3" t="s">
        <v>11</v>
      </c>
      <c r="E36" s="3"/>
      <c r="F36" s="3"/>
      <c r="G36" s="6" t="s">
        <v>47</v>
      </c>
      <c r="H36" s="5" t="str">
        <f>IFERROR(__xludf.DUMMYFUNCTION("split(G36, "","")"),"Violet")</f>
        <v>Violet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922.0</v>
      </c>
      <c r="B37" s="3" t="s">
        <v>12</v>
      </c>
      <c r="C37" s="3" t="s">
        <v>6</v>
      </c>
      <c r="D37" s="3" t="s">
        <v>7</v>
      </c>
      <c r="E37" s="3" t="s">
        <v>16</v>
      </c>
      <c r="F37" s="3" t="s">
        <v>9</v>
      </c>
      <c r="G37" s="3" t="s">
        <v>48</v>
      </c>
      <c r="H37" s="5" t="str">
        <f>IFERROR(__xludf.DUMMYFUNCTION("split(G37, "","")"),"Blue")</f>
        <v>Blue</v>
      </c>
      <c r="I37" s="5" t="str">
        <f>IFERROR(__xludf.DUMMYFUNCTION("""COMPUTED_VALUE""")," purple")</f>
        <v> purple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506.0</v>
      </c>
      <c r="B38" s="3" t="s">
        <v>12</v>
      </c>
      <c r="C38" s="3" t="s">
        <v>6</v>
      </c>
      <c r="D38" s="3" t="s">
        <v>11</v>
      </c>
      <c r="E38" s="3"/>
      <c r="F38" s="3"/>
      <c r="G38" s="5"/>
      <c r="H38" s="5" t="str">
        <f>IFERROR(__xludf.DUMMYFUNCTION("split(G38, "","")"),"#VALUE!")</f>
        <v>#VALUE!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988.0</v>
      </c>
      <c r="B39" s="4">
        <v>44198.0</v>
      </c>
      <c r="C39" s="3" t="s">
        <v>10</v>
      </c>
      <c r="D39" s="3" t="s">
        <v>7</v>
      </c>
      <c r="E39" s="3" t="s">
        <v>8</v>
      </c>
      <c r="F39" s="3" t="s">
        <v>9</v>
      </c>
      <c r="G39" s="3" t="s">
        <v>30</v>
      </c>
      <c r="H39" s="5" t="str">
        <f>IFERROR(__xludf.DUMMYFUNCTION("split(G39, "","")"),"Yellow")</f>
        <v>Yellow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612.0</v>
      </c>
      <c r="B40" s="4">
        <v>44260.0</v>
      </c>
      <c r="C40" s="3" t="s">
        <v>20</v>
      </c>
      <c r="D40" s="3" t="s">
        <v>11</v>
      </c>
      <c r="E40" s="5"/>
      <c r="F40" s="5"/>
      <c r="G40" s="5" t="s">
        <v>38</v>
      </c>
      <c r="H40" s="5" t="str">
        <f>IFERROR(__xludf.DUMMYFUNCTION("split(G40, "","")"),"green")</f>
        <v>green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602.0</v>
      </c>
      <c r="B41" s="4">
        <v>44198.0</v>
      </c>
      <c r="C41" s="3" t="s">
        <v>6</v>
      </c>
      <c r="D41" s="3" t="s">
        <v>7</v>
      </c>
      <c r="E41" s="3" t="s">
        <v>8</v>
      </c>
      <c r="F41" s="3" t="s">
        <v>19</v>
      </c>
      <c r="G41" s="5" t="s">
        <v>28</v>
      </c>
      <c r="H41" s="5" t="str">
        <f>IFERROR(__xludf.DUMMYFUNCTION("split(G41, "","")"),"olive")</f>
        <v>olive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>
        <v>918.0</v>
      </c>
      <c r="B42" s="4">
        <v>44260.0</v>
      </c>
      <c r="C42" s="3" t="s">
        <v>10</v>
      </c>
      <c r="D42" s="3" t="s">
        <v>11</v>
      </c>
      <c r="E42" s="5"/>
      <c r="F42" s="5"/>
      <c r="G42" s="5" t="s">
        <v>29</v>
      </c>
      <c r="H42" s="5" t="str">
        <f>IFERROR(__xludf.DUMMYFUNCTION("split(G42, "","")"),"Navy")</f>
        <v>Navy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>
        <v>599.0</v>
      </c>
      <c r="B43" s="3" t="s">
        <v>12</v>
      </c>
      <c r="C43" s="3" t="s">
        <v>6</v>
      </c>
      <c r="D43" s="3" t="s">
        <v>11</v>
      </c>
      <c r="E43" s="5"/>
      <c r="F43" s="3"/>
      <c r="G43" s="5"/>
      <c r="H43" s="5" t="str">
        <f>IFERROR(__xludf.DUMMYFUNCTION("split(G43, "","")"),"#VALUE!")</f>
        <v>#VALUE!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>
        <v>620.0</v>
      </c>
      <c r="B44" s="4">
        <v>44198.0</v>
      </c>
      <c r="C44" s="3" t="s">
        <v>14</v>
      </c>
      <c r="D44" s="3" t="s">
        <v>7</v>
      </c>
      <c r="E44" s="3" t="s">
        <v>10</v>
      </c>
      <c r="F44" s="3" t="s">
        <v>15</v>
      </c>
      <c r="G44" s="3" t="s">
        <v>49</v>
      </c>
      <c r="H44" s="5" t="str">
        <f>IFERROR(__xludf.DUMMYFUNCTION("split(G44, "","")"),"tan")</f>
        <v>tan</v>
      </c>
      <c r="I44" s="7" t="str">
        <f>IFERROR(__xludf.DUMMYFUNCTION("""COMPUTED_VALUE""")," gray")</f>
        <v> gray</v>
      </c>
    </row>
    <row r="45">
      <c r="A45" s="3">
        <v>206.0</v>
      </c>
      <c r="B45" s="4">
        <v>44198.0</v>
      </c>
      <c r="C45" s="3" t="s">
        <v>14</v>
      </c>
      <c r="D45" s="3" t="s">
        <v>11</v>
      </c>
      <c r="F45" s="5"/>
      <c r="G45" s="5" t="s">
        <v>24</v>
      </c>
      <c r="H45" s="5" t="str">
        <f>IFERROR(__xludf.DUMMYFUNCTION("split(G45, "","")"),"lime")</f>
        <v>lime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>
        <v>304.0</v>
      </c>
      <c r="B46" s="4">
        <v>44260.0</v>
      </c>
      <c r="C46" s="3" t="s">
        <v>6</v>
      </c>
      <c r="D46" s="3" t="s">
        <v>11</v>
      </c>
      <c r="E46" s="5"/>
      <c r="F46" s="3"/>
      <c r="G46" s="5" t="s">
        <v>46</v>
      </c>
      <c r="H46" s="5" t="str">
        <f>IFERROR(__xludf.DUMMYFUNCTION("split(G46, "","")"),"indigo")</f>
        <v>indigo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>
        <v>352.0</v>
      </c>
      <c r="B47" s="3" t="s">
        <v>12</v>
      </c>
      <c r="C47" s="3" t="s">
        <v>6</v>
      </c>
      <c r="D47" s="3" t="s">
        <v>11</v>
      </c>
      <c r="E47" s="3"/>
      <c r="F47" s="3"/>
      <c r="G47" s="5" t="s">
        <v>50</v>
      </c>
      <c r="H47" s="5" t="str">
        <f>IFERROR(__xludf.DUMMYFUNCTION("split(G47, "","")"),"pink")</f>
        <v>pink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>
        <v>389.0</v>
      </c>
      <c r="B48" s="4">
        <v>44198.0</v>
      </c>
      <c r="C48" s="3" t="s">
        <v>17</v>
      </c>
      <c r="D48" s="3" t="s">
        <v>7</v>
      </c>
      <c r="E48" s="3" t="s">
        <v>8</v>
      </c>
      <c r="F48" s="3" t="s">
        <v>9</v>
      </c>
      <c r="G48" s="3" t="s">
        <v>37</v>
      </c>
      <c r="H48" s="5" t="str">
        <f>IFERROR(__xludf.DUMMYFUNCTION("split(G48, "","")"),"Orange")</f>
        <v>Orange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>
        <v>185.0</v>
      </c>
      <c r="B49" s="3" t="s">
        <v>12</v>
      </c>
      <c r="C49" s="3" t="s">
        <v>6</v>
      </c>
      <c r="D49" s="3" t="s">
        <v>11</v>
      </c>
      <c r="E49" s="5"/>
      <c r="F49" s="5"/>
      <c r="G49" s="5" t="s">
        <v>38</v>
      </c>
      <c r="H49" s="5" t="str">
        <f>IFERROR(__xludf.DUMMYFUNCTION("split(G49, "","")"),"green")</f>
        <v>green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>
        <v>210.0</v>
      </c>
      <c r="B50" s="4">
        <v>44260.0</v>
      </c>
      <c r="C50" s="3" t="s">
        <v>14</v>
      </c>
      <c r="D50" s="3" t="s">
        <v>11</v>
      </c>
      <c r="E50" s="5"/>
      <c r="F50" s="3"/>
      <c r="G50" s="5" t="s">
        <v>41</v>
      </c>
      <c r="H50" s="5" t="str">
        <f>IFERROR(__xludf.DUMMYFUNCTION("split(G50, "","")"),"Magenta")</f>
        <v>Magenta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>
        <v>350.0</v>
      </c>
      <c r="B51" s="4">
        <v>44260.0</v>
      </c>
      <c r="C51" s="3" t="s">
        <v>6</v>
      </c>
      <c r="D51" s="3" t="s">
        <v>11</v>
      </c>
      <c r="E51" s="3"/>
      <c r="F51" s="5"/>
      <c r="G51" s="5" t="s">
        <v>42</v>
      </c>
      <c r="H51" s="5" t="str">
        <f>IFERROR(__xludf.DUMMYFUNCTION("split(G51, "","")"),"Cyan")</f>
        <v>Cyan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>
        <v>127.0</v>
      </c>
      <c r="B52" s="4">
        <v>44198.0</v>
      </c>
      <c r="C52" s="3" t="s">
        <v>14</v>
      </c>
      <c r="D52" s="3" t="s">
        <v>7</v>
      </c>
      <c r="E52" s="3" t="s">
        <v>16</v>
      </c>
      <c r="F52" s="3" t="s">
        <v>19</v>
      </c>
      <c r="G52" s="3" t="s">
        <v>51</v>
      </c>
      <c r="H52" s="5" t="str">
        <f>IFERROR(__xludf.DUMMYFUNCTION("split(G52, "","")"),"White")</f>
        <v>White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>
        <v>385.0</v>
      </c>
      <c r="B53" s="3" t="s">
        <v>12</v>
      </c>
      <c r="C53" s="3" t="s">
        <v>6</v>
      </c>
      <c r="D53" s="3" t="s">
        <v>11</v>
      </c>
      <c r="E53" s="3"/>
      <c r="F53" s="5"/>
      <c r="G53" s="5"/>
      <c r="H53" s="5" t="str">
        <f>IFERROR(__xludf.DUMMYFUNCTION("split(G53, "","")"),"#VALUE!")</f>
        <v>#VALUE!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>
        <v>924.0</v>
      </c>
      <c r="B54" s="3" t="s">
        <v>12</v>
      </c>
      <c r="C54" s="3" t="s">
        <v>6</v>
      </c>
      <c r="D54" s="3" t="s">
        <v>7</v>
      </c>
      <c r="E54" s="3" t="s">
        <v>8</v>
      </c>
      <c r="F54" s="3" t="s">
        <v>9</v>
      </c>
      <c r="G54" s="8" t="s">
        <v>52</v>
      </c>
      <c r="H54" s="5" t="str">
        <f>IFERROR(__xludf.DUMMYFUNCTION("split(G54, "","")"),"gray")</f>
        <v>gray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>
        <v>435.0</v>
      </c>
      <c r="B55" s="3" t="s">
        <v>12</v>
      </c>
      <c r="C55" s="3" t="s">
        <v>6</v>
      </c>
      <c r="D55" s="3" t="s">
        <v>11</v>
      </c>
      <c r="E55" s="5"/>
      <c r="F55" s="5"/>
      <c r="G55" s="6" t="s">
        <v>50</v>
      </c>
      <c r="H55" s="5" t="str">
        <f>IFERROR(__xludf.DUMMYFUNCTION("split(G55, "","")"),"pink")</f>
        <v>pink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>
        <v>330.0</v>
      </c>
      <c r="B56" s="4">
        <v>44198.0</v>
      </c>
      <c r="C56" s="3" t="s">
        <v>10</v>
      </c>
      <c r="D56" s="3" t="s">
        <v>11</v>
      </c>
      <c r="E56" s="3"/>
      <c r="F56" s="5"/>
      <c r="G56" s="5"/>
      <c r="H56" s="5" t="str">
        <f>IFERROR(__xludf.DUMMYFUNCTION("split(G56, "","")"),"#VALUE!")</f>
        <v>#VALUE!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>
        <v>535.0</v>
      </c>
      <c r="B57" s="4">
        <v>44198.0</v>
      </c>
      <c r="C57" s="3" t="s">
        <v>14</v>
      </c>
      <c r="D57" s="3" t="s">
        <v>7</v>
      </c>
      <c r="E57" s="3" t="s">
        <v>8</v>
      </c>
      <c r="F57" s="3" t="s">
        <v>15</v>
      </c>
      <c r="G57" s="3" t="s">
        <v>53</v>
      </c>
      <c r="H57" s="5" t="str">
        <f>IFERROR(__xludf.DUMMYFUNCTION("split(G57, "","")"),"teal")</f>
        <v>teal</v>
      </c>
      <c r="I57" s="5" t="str">
        <f>IFERROR(__xludf.DUMMYFUNCTION("""COMPUTED_VALUE""")," light blue")</f>
        <v> light blue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>
        <v>731.0</v>
      </c>
      <c r="B58" s="3" t="s">
        <v>12</v>
      </c>
      <c r="C58" s="3" t="s">
        <v>6</v>
      </c>
      <c r="D58" s="3" t="s">
        <v>11</v>
      </c>
      <c r="E58" s="5"/>
      <c r="F58" s="5"/>
      <c r="G58" s="5"/>
      <c r="H58" s="5" t="str">
        <f>IFERROR(__xludf.DUMMYFUNCTION("split(G58, "","")"),"#VALUE!")</f>
        <v>#VALUE!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>
        <v>518.0</v>
      </c>
      <c r="B59" s="4">
        <v>44198.0</v>
      </c>
      <c r="C59" s="3" t="s">
        <v>6</v>
      </c>
      <c r="D59" s="3" t="s">
        <v>7</v>
      </c>
      <c r="E59" s="3" t="s">
        <v>16</v>
      </c>
      <c r="F59" s="3" t="s">
        <v>19</v>
      </c>
      <c r="G59" s="3" t="s">
        <v>30</v>
      </c>
      <c r="H59" s="5" t="str">
        <f>IFERROR(__xludf.DUMMYFUNCTION("split(G59, "","")"),"Yellow")</f>
        <v>Yellow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>
        <v>861.0</v>
      </c>
      <c r="B60" s="3" t="s">
        <v>13</v>
      </c>
      <c r="C60" s="3" t="s">
        <v>14</v>
      </c>
      <c r="D60" s="3" t="s">
        <v>7</v>
      </c>
      <c r="E60" s="3" t="s">
        <v>8</v>
      </c>
      <c r="F60" s="3" t="s">
        <v>9</v>
      </c>
      <c r="G60" s="3" t="s">
        <v>54</v>
      </c>
      <c r="H60" s="5" t="str">
        <f>IFERROR(__xludf.DUMMYFUNCTION("split(G60, "","")"),"Blue")</f>
        <v>Blue</v>
      </c>
      <c r="I60" s="5" t="str">
        <f>IFERROR(__xludf.DUMMYFUNCTION("""COMPUTED_VALUE""")," Gray")</f>
        <v> Gray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>
        <v>138.0</v>
      </c>
      <c r="B61" s="3" t="s">
        <v>12</v>
      </c>
      <c r="C61" s="3" t="s">
        <v>10</v>
      </c>
      <c r="D61" s="3" t="s">
        <v>11</v>
      </c>
      <c r="E61" s="5"/>
      <c r="F61" s="5"/>
      <c r="G61" s="5"/>
      <c r="H61" s="5" t="str">
        <f>IFERROR(__xludf.DUMMYFUNCTION("split(G61, "","")"),"#VALUE!")</f>
        <v>#VALUE!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>
        <v>218.0</v>
      </c>
      <c r="B62" s="3" t="s">
        <v>12</v>
      </c>
      <c r="C62" s="3" t="s">
        <v>6</v>
      </c>
      <c r="D62" s="3" t="s">
        <v>11</v>
      </c>
      <c r="E62" s="5"/>
      <c r="F62" s="5"/>
      <c r="G62" s="5"/>
      <c r="H62" s="5" t="str">
        <f>IFERROR(__xludf.DUMMYFUNCTION("split(G62, "","")"),"#VALUE!")</f>
        <v>#VALUE!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>
        <v>998.0</v>
      </c>
      <c r="B63" s="3" t="s">
        <v>12</v>
      </c>
      <c r="C63" s="3" t="s">
        <v>6</v>
      </c>
      <c r="D63" s="3" t="s">
        <v>7</v>
      </c>
      <c r="E63" s="3" t="s">
        <v>10</v>
      </c>
      <c r="F63" s="3" t="s">
        <v>9</v>
      </c>
      <c r="G63" s="3" t="s">
        <v>55</v>
      </c>
      <c r="H63" s="5" t="str">
        <f>IFERROR(__xludf.DUMMYFUNCTION("split(G63, "","")"),"red")</f>
        <v>red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>
        <v>915.0</v>
      </c>
      <c r="B64" s="4">
        <v>44260.0</v>
      </c>
      <c r="C64" s="3" t="s">
        <v>10</v>
      </c>
      <c r="D64" s="3" t="s">
        <v>7</v>
      </c>
      <c r="E64" s="3" t="s">
        <v>8</v>
      </c>
      <c r="F64" s="3" t="s">
        <v>15</v>
      </c>
      <c r="G64" s="3" t="s">
        <v>49</v>
      </c>
      <c r="H64" s="5" t="str">
        <f>IFERROR(__xludf.DUMMYFUNCTION("split(G64, "","")"),"tan")</f>
        <v>tan</v>
      </c>
      <c r="I64" s="5" t="str">
        <f>IFERROR(__xludf.DUMMYFUNCTION("""COMPUTED_VALUE""")," gray")</f>
        <v> gray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>
        <v>732.0</v>
      </c>
      <c r="B65" s="4">
        <v>44260.0</v>
      </c>
      <c r="C65" s="3" t="s">
        <v>14</v>
      </c>
      <c r="D65" s="3" t="s">
        <v>11</v>
      </c>
      <c r="E65" s="3"/>
      <c r="F65" s="5"/>
      <c r="G65" s="5"/>
      <c r="H65" s="5" t="str">
        <f>IFERROR(__xludf.DUMMYFUNCTION("split(G65, "","")"),"#VALUE!")</f>
        <v>#VALUE!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>
        <v>622.0</v>
      </c>
      <c r="B66" s="4">
        <v>44198.0</v>
      </c>
      <c r="C66" s="3" t="s">
        <v>20</v>
      </c>
      <c r="D66" s="3" t="s">
        <v>11</v>
      </c>
      <c r="E66" s="5"/>
      <c r="F66" s="5"/>
      <c r="G66" s="3" t="s">
        <v>56</v>
      </c>
      <c r="H66" s="5" t="str">
        <f>IFERROR(__xludf.DUMMYFUNCTION("split(G66, "","")"),"Aqua")</f>
        <v>Aqua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>
        <v>358.0</v>
      </c>
      <c r="B67" s="4">
        <v>44198.0</v>
      </c>
      <c r="C67" s="3" t="s">
        <v>14</v>
      </c>
      <c r="D67" s="3" t="s">
        <v>11</v>
      </c>
      <c r="E67" s="5"/>
      <c r="F67" s="5"/>
      <c r="G67" s="5"/>
      <c r="H67" s="5" t="str">
        <f>IFERROR(__xludf.DUMMYFUNCTION("split(G67, "","")"),"#VALUE!")</f>
        <v>#VALUE!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>
        <v>440.0</v>
      </c>
      <c r="B68" s="4">
        <v>44198.0</v>
      </c>
      <c r="C68" s="3" t="s">
        <v>6</v>
      </c>
      <c r="D68" s="3" t="s">
        <v>7</v>
      </c>
      <c r="E68" s="3" t="s">
        <v>8</v>
      </c>
      <c r="F68" s="3" t="s">
        <v>19</v>
      </c>
      <c r="G68" s="3" t="s">
        <v>48</v>
      </c>
      <c r="H68" s="5" t="str">
        <f>IFERROR(__xludf.DUMMYFUNCTION("split(G68, "","")"),"Blue")</f>
        <v>Blue</v>
      </c>
      <c r="I68" s="5" t="str">
        <f>IFERROR(__xludf.DUMMYFUNCTION("""COMPUTED_VALUE""")," purple")</f>
        <v> purple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>
        <v>398.0</v>
      </c>
      <c r="B69" s="3" t="s">
        <v>12</v>
      </c>
      <c r="C69" s="3" t="s">
        <v>6</v>
      </c>
      <c r="D69" s="3" t="s">
        <v>7</v>
      </c>
      <c r="E69" s="3" t="s">
        <v>10</v>
      </c>
      <c r="F69" s="3" t="s">
        <v>9</v>
      </c>
      <c r="G69" s="3" t="s">
        <v>30</v>
      </c>
      <c r="H69" s="5" t="str">
        <f>IFERROR(__xludf.DUMMYFUNCTION("split(G69, "","")"),"Yellow")</f>
        <v>Yellow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>
        <v>579.0</v>
      </c>
      <c r="B70" s="4">
        <v>44198.0</v>
      </c>
      <c r="C70" s="3" t="s">
        <v>17</v>
      </c>
      <c r="D70" s="3" t="s">
        <v>11</v>
      </c>
      <c r="E70" s="5"/>
      <c r="F70" s="5"/>
      <c r="G70" s="5"/>
      <c r="H70" s="5" t="str">
        <f>IFERROR(__xludf.DUMMYFUNCTION("split(G70, "","")"),"#VALUE!")</f>
        <v>#VALUE!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>
        <v>669.0</v>
      </c>
      <c r="B71" s="4">
        <v>44198.0</v>
      </c>
      <c r="C71" s="3" t="s">
        <v>10</v>
      </c>
      <c r="D71" s="3" t="s">
        <v>11</v>
      </c>
      <c r="E71" s="3"/>
      <c r="F71" s="5"/>
      <c r="G71" s="6" t="s">
        <v>51</v>
      </c>
      <c r="H71" s="5" t="str">
        <f>IFERROR(__xludf.DUMMYFUNCTION("split(G71, "","")"),"White")</f>
        <v>White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>
        <v>225.0</v>
      </c>
      <c r="B72" s="4">
        <v>44260.0</v>
      </c>
      <c r="C72" s="3" t="s">
        <v>14</v>
      </c>
      <c r="D72" s="3" t="s">
        <v>7</v>
      </c>
      <c r="E72" s="3" t="s">
        <v>8</v>
      </c>
      <c r="F72" s="3" t="s">
        <v>15</v>
      </c>
      <c r="G72" s="3" t="s">
        <v>57</v>
      </c>
      <c r="H72" s="5" t="str">
        <f>IFERROR(__xludf.DUMMYFUNCTION("split(G72, "","")"),"Black")</f>
        <v>Black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>
        <v>758.0</v>
      </c>
      <c r="B73" s="4">
        <v>44198.0</v>
      </c>
      <c r="C73" s="3" t="s">
        <v>6</v>
      </c>
      <c r="D73" s="3" t="s">
        <v>11</v>
      </c>
      <c r="E73" s="5"/>
      <c r="F73" s="5"/>
      <c r="G73" s="5" t="s">
        <v>24</v>
      </c>
      <c r="H73" s="5" t="str">
        <f>IFERROR(__xludf.DUMMYFUNCTION("split(G73, "","")"),"lime")</f>
        <v>lime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>
        <v>374.0</v>
      </c>
      <c r="B74" s="4">
        <v>44198.0</v>
      </c>
      <c r="C74" s="3" t="s">
        <v>14</v>
      </c>
      <c r="D74" s="3" t="s">
        <v>11</v>
      </c>
      <c r="E74" s="5"/>
      <c r="F74" s="5"/>
      <c r="G74" s="5" t="s">
        <v>46</v>
      </c>
      <c r="H74" s="5" t="str">
        <f>IFERROR(__xludf.DUMMYFUNCTION("split(G74, "","")"),"indigo")</f>
        <v>indigo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>
        <v>792.0</v>
      </c>
      <c r="B75" s="4">
        <v>44260.0</v>
      </c>
      <c r="C75" s="3" t="s">
        <v>10</v>
      </c>
      <c r="D75" s="3" t="s">
        <v>11</v>
      </c>
      <c r="E75" s="3"/>
      <c r="F75" s="5"/>
      <c r="G75" s="5" t="s">
        <v>50</v>
      </c>
      <c r="H75" s="5" t="str">
        <f>IFERROR(__xludf.DUMMYFUNCTION("split(G75, "","")"),"pink")</f>
        <v>pink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>
        <v>776.0</v>
      </c>
      <c r="B76" s="3" t="s">
        <v>12</v>
      </c>
      <c r="C76" s="3" t="s">
        <v>6</v>
      </c>
      <c r="D76" s="3" t="s">
        <v>7</v>
      </c>
      <c r="E76" s="3" t="s">
        <v>16</v>
      </c>
      <c r="F76" s="3" t="s">
        <v>19</v>
      </c>
      <c r="G76" s="8" t="s">
        <v>52</v>
      </c>
      <c r="H76" s="5" t="str">
        <f>IFERROR(__xludf.DUMMYFUNCTION("split(G76, "","")"),"gray")</f>
        <v>gray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>
        <v>366.0</v>
      </c>
      <c r="B77" s="3" t="s">
        <v>12</v>
      </c>
      <c r="C77" s="3" t="s">
        <v>6</v>
      </c>
      <c r="D77" s="3" t="s">
        <v>11</v>
      </c>
      <c r="E77" s="3"/>
      <c r="F77" s="5"/>
      <c r="G77" s="5"/>
      <c r="H77" s="5" t="str">
        <f>IFERROR(__xludf.DUMMYFUNCTION("split(G77, "","")"),"#VALUE!")</f>
        <v>#VALUE!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>
        <v>447.0</v>
      </c>
      <c r="B78" s="4">
        <v>44198.0</v>
      </c>
      <c r="C78" s="3" t="s">
        <v>10</v>
      </c>
      <c r="D78" s="3" t="s">
        <v>7</v>
      </c>
      <c r="E78" s="3" t="s">
        <v>8</v>
      </c>
      <c r="F78" s="3" t="s">
        <v>9</v>
      </c>
      <c r="G78" s="3" t="s">
        <v>58</v>
      </c>
      <c r="H78" s="5" t="str">
        <f>IFERROR(__xludf.DUMMYFUNCTION("split(G78, "","")"),"purple")</f>
        <v>purple</v>
      </c>
      <c r="I78" s="5" t="str">
        <f>IFERROR(__xludf.DUMMYFUNCTION("""COMPUTED_VALUE""")," blue")</f>
        <v> blue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>
        <v>221.0</v>
      </c>
      <c r="B79" s="4">
        <v>44260.0</v>
      </c>
      <c r="C79" s="3" t="s">
        <v>6</v>
      </c>
      <c r="D79" s="3" t="s">
        <v>11</v>
      </c>
      <c r="E79" s="5"/>
      <c r="F79" s="5"/>
      <c r="G79" s="3" t="s">
        <v>59</v>
      </c>
      <c r="H79" s="5" t="str">
        <f>IFERROR(__xludf.DUMMYFUNCTION("split(G79, "","")"),"red")</f>
        <v>red</v>
      </c>
      <c r="I79" s="5" t="str">
        <f>IFERROR(__xludf.DUMMYFUNCTION("""COMPUTED_VALUE""")," brown")</f>
        <v> brown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>
        <v>301.0</v>
      </c>
      <c r="B80" s="4">
        <v>44198.0</v>
      </c>
      <c r="C80" s="3" t="s">
        <v>14</v>
      </c>
      <c r="D80" s="3" t="s">
        <v>7</v>
      </c>
      <c r="E80" s="3" t="s">
        <v>8</v>
      </c>
      <c r="F80" s="3" t="s">
        <v>15</v>
      </c>
      <c r="G80" s="5"/>
      <c r="H80" s="5" t="str">
        <f>IFERROR(__xludf.DUMMYFUNCTION("split(G80, "","")"),"#VALUE!")</f>
        <v>#VALUE!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>
        <v>576.0</v>
      </c>
      <c r="B81" s="4">
        <v>44260.0</v>
      </c>
      <c r="C81" s="3" t="s">
        <v>10</v>
      </c>
      <c r="D81" s="3" t="s">
        <v>11</v>
      </c>
      <c r="E81" s="5"/>
      <c r="F81" s="5"/>
      <c r="G81" s="3" t="s">
        <v>60</v>
      </c>
      <c r="H81" s="5" t="str">
        <f>IFERROR(__xludf.DUMMYFUNCTION("split(G81, "","")"),"gray")</f>
        <v>gray</v>
      </c>
      <c r="I81" s="5" t="str">
        <f>IFERROR(__xludf.DUMMYFUNCTION("""COMPUTED_VALUE""")," silver")</f>
        <v> silver</v>
      </c>
      <c r="J81" s="5" t="str">
        <f>IFERROR(__xludf.DUMMYFUNCTION("""COMPUTED_VALUE""")," copper")</f>
        <v> copper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>
        <v>427.0</v>
      </c>
      <c r="B82" s="3" t="s">
        <v>12</v>
      </c>
      <c r="C82" s="3" t="s">
        <v>6</v>
      </c>
      <c r="D82" s="3" t="s">
        <v>11</v>
      </c>
      <c r="E82" s="5"/>
      <c r="F82" s="5"/>
      <c r="G82" s="3" t="s">
        <v>61</v>
      </c>
      <c r="H82" s="5" t="str">
        <f>IFERROR(__xludf.DUMMYFUNCTION("split(G82, "","")"),"yellow")</f>
        <v>yellow</v>
      </c>
      <c r="I82" s="5" t="str">
        <f>IFERROR(__xludf.DUMMYFUNCTION("""COMPUTED_VALUE""")," orange")</f>
        <v> orange</v>
      </c>
      <c r="J82" s="5" t="str">
        <f>IFERROR(__xludf.DUMMYFUNCTION("""COMPUTED_VALUE""")," beige")</f>
        <v> beige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>
        <v>687.0</v>
      </c>
      <c r="B83" s="4">
        <v>44198.0</v>
      </c>
      <c r="C83" s="3" t="s">
        <v>6</v>
      </c>
      <c r="D83" s="3" t="s">
        <v>7</v>
      </c>
      <c r="E83" s="3" t="s">
        <v>10</v>
      </c>
      <c r="F83" s="3" t="s">
        <v>15</v>
      </c>
      <c r="G83" s="5"/>
      <c r="H83" s="5" t="str">
        <f>IFERROR(__xludf.DUMMYFUNCTION("split(G83, "","")"),"#VALUE!")</f>
        <v>#VALUE!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>
        <v>892.0</v>
      </c>
      <c r="B84" s="4">
        <v>44198.0</v>
      </c>
      <c r="C84" s="3" t="s">
        <v>10</v>
      </c>
      <c r="D84" s="3" t="s">
        <v>11</v>
      </c>
      <c r="F84" s="5"/>
      <c r="G84" s="5"/>
      <c r="H84" s="5" t="str">
        <f>IFERROR(__xludf.DUMMYFUNCTION("split(G84, "","")"),"#VALUE!")</f>
        <v>#VALUE!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>
        <v>207.0</v>
      </c>
      <c r="B85" s="4">
        <v>44260.0</v>
      </c>
      <c r="C85" s="3" t="s">
        <v>14</v>
      </c>
      <c r="D85" s="3" t="s">
        <v>11</v>
      </c>
      <c r="E85" s="5"/>
      <c r="F85" s="5"/>
      <c r="G85" s="3" t="s">
        <v>62</v>
      </c>
      <c r="H85" s="5" t="str">
        <f>IFERROR(__xludf.DUMMYFUNCTION("split(G85, "","")"),"cream")</f>
        <v>cream</v>
      </c>
      <c r="I85" s="5" t="str">
        <f>IFERROR(__xludf.DUMMYFUNCTION("""COMPUTED_VALUE""")," brown")</f>
        <v> brown</v>
      </c>
      <c r="J85" s="5" t="str">
        <f>IFERROR(__xludf.DUMMYFUNCTION("""COMPUTED_VALUE""")," rust")</f>
        <v> rust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>
        <v>972.0</v>
      </c>
      <c r="B86" s="3" t="s">
        <v>12</v>
      </c>
      <c r="C86" s="3" t="s">
        <v>20</v>
      </c>
      <c r="D86" s="3" t="s">
        <v>11</v>
      </c>
      <c r="E86" s="3"/>
      <c r="F86" s="5"/>
      <c r="G86" s="3" t="s">
        <v>38</v>
      </c>
      <c r="H86" s="5" t="str">
        <f>IFERROR(__xludf.DUMMYFUNCTION("split(G86, "","")"),"green")</f>
        <v>green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>
        <v>692.0</v>
      </c>
      <c r="B87" s="4">
        <v>44198.0</v>
      </c>
      <c r="C87" s="3" t="s">
        <v>14</v>
      </c>
      <c r="D87" s="3" t="s">
        <v>7</v>
      </c>
      <c r="E87" s="3" t="s">
        <v>8</v>
      </c>
      <c r="F87" s="3" t="s">
        <v>9</v>
      </c>
      <c r="G87" s="5" t="s">
        <v>38</v>
      </c>
      <c r="H87" s="5" t="str">
        <f>IFERROR(__xludf.DUMMYFUNCTION("split(G87, "","")"),"green")</f>
        <v>green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>
        <v>151.0</v>
      </c>
      <c r="B88" s="3" t="s">
        <v>12</v>
      </c>
      <c r="C88" s="3" t="s">
        <v>6</v>
      </c>
      <c r="D88" s="3" t="s">
        <v>11</v>
      </c>
      <c r="E88" s="5"/>
      <c r="F88" s="5"/>
      <c r="G88" s="5" t="s">
        <v>41</v>
      </c>
      <c r="H88" s="5" t="str">
        <f>IFERROR(__xludf.DUMMYFUNCTION("split(G88, "","")"),"Magenta")</f>
        <v>Magenta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>
        <v>777.0</v>
      </c>
      <c r="B89" s="4">
        <v>44260.0</v>
      </c>
      <c r="C89" s="3" t="s">
        <v>6</v>
      </c>
      <c r="D89" s="3" t="s">
        <v>7</v>
      </c>
      <c r="E89" s="3" t="s">
        <v>10</v>
      </c>
      <c r="F89" s="3" t="s">
        <v>19</v>
      </c>
      <c r="G89" s="5" t="s">
        <v>42</v>
      </c>
      <c r="H89" s="5" t="str">
        <f>IFERROR(__xludf.DUMMYFUNCTION("split(G89, "","")"),"Cyan")</f>
        <v>Cyan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>
        <v>498.0</v>
      </c>
      <c r="B90" s="4">
        <v>44260.0</v>
      </c>
      <c r="C90" s="3" t="s">
        <v>17</v>
      </c>
      <c r="D90" s="3" t="s">
        <v>11</v>
      </c>
      <c r="E90" s="5"/>
      <c r="F90" s="5"/>
      <c r="G90" s="3" t="s">
        <v>63</v>
      </c>
      <c r="H90" s="5" t="str">
        <f>IFERROR(__xludf.DUMMYFUNCTION("split(G90, "","")"),"orange")</f>
        <v>orange</v>
      </c>
      <c r="I90" s="5" t="str">
        <f>IFERROR(__xludf.DUMMYFUNCTION("""COMPUTED_VALUE""")," rust")</f>
        <v> rust</v>
      </c>
      <c r="J90" s="5" t="str">
        <f>IFERROR(__xludf.DUMMYFUNCTION("""COMPUTED_VALUE""")," red")</f>
        <v> red</v>
      </c>
      <c r="K90" s="5" t="str">
        <f>IFERROR(__xludf.DUMMYFUNCTION("""COMPUTED_VALUE""")," copper")</f>
        <v> copper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>
        <v>155.0</v>
      </c>
      <c r="B91" s="4">
        <v>44198.0</v>
      </c>
      <c r="C91" s="3" t="s">
        <v>10</v>
      </c>
      <c r="D91" s="3" t="s">
        <v>7</v>
      </c>
      <c r="E91" s="3" t="s">
        <v>16</v>
      </c>
      <c r="F91" s="3" t="s">
        <v>9</v>
      </c>
      <c r="G91" s="3" t="s">
        <v>64</v>
      </c>
      <c r="H91" s="5" t="str">
        <f>IFERROR(__xludf.DUMMYFUNCTION("split(G91, "","")"),"blue")</f>
        <v>blue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>
        <v>530.0</v>
      </c>
      <c r="B92" s="3" t="s">
        <v>12</v>
      </c>
      <c r="C92" s="3" t="s">
        <v>14</v>
      </c>
      <c r="D92" s="3" t="s">
        <v>7</v>
      </c>
      <c r="E92" s="3" t="s">
        <v>8</v>
      </c>
      <c r="F92" s="3" t="s">
        <v>19</v>
      </c>
      <c r="G92" s="6" t="s">
        <v>65</v>
      </c>
      <c r="H92" s="5" t="str">
        <f>IFERROR(__xludf.DUMMYFUNCTION("split(G92, "","")"),"Pink")</f>
        <v>Pink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>
        <v>879.0</v>
      </c>
      <c r="B93" s="3" t="s">
        <v>12</v>
      </c>
      <c r="C93" s="3" t="s">
        <v>6</v>
      </c>
      <c r="D93" s="3" t="s">
        <v>11</v>
      </c>
      <c r="E93" s="3"/>
      <c r="F93" s="5"/>
      <c r="G93" s="5"/>
      <c r="H93" s="5" t="str">
        <f>IFERROR(__xludf.DUMMYFUNCTION("split(G93, "","")"),"#VALUE!")</f>
        <v>#VALUE!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>
        <v>741.0</v>
      </c>
      <c r="B94" s="3" t="s">
        <v>12</v>
      </c>
      <c r="C94" s="3" t="s">
        <v>14</v>
      </c>
      <c r="D94" s="3" t="s">
        <v>7</v>
      </c>
      <c r="E94" s="3" t="s">
        <v>16</v>
      </c>
      <c r="F94" s="3" t="s">
        <v>9</v>
      </c>
      <c r="G94" s="3" t="s">
        <v>53</v>
      </c>
      <c r="H94" s="5" t="str">
        <f>IFERROR(__xludf.DUMMYFUNCTION("split(G94, "","")"),"teal")</f>
        <v>teal</v>
      </c>
      <c r="I94" s="5" t="str">
        <f>IFERROR(__xludf.DUMMYFUNCTION("""COMPUTED_VALUE""")," light blue")</f>
        <v> light blue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>
        <v>759.0</v>
      </c>
      <c r="B95" s="4">
        <v>44198.0</v>
      </c>
      <c r="C95" s="3" t="s">
        <v>10</v>
      </c>
      <c r="D95" s="3" t="s">
        <v>11</v>
      </c>
      <c r="E95" s="3"/>
      <c r="F95" s="5"/>
      <c r="G95" s="5"/>
      <c r="H95" s="5" t="str">
        <f>IFERROR(__xludf.DUMMYFUNCTION("split(G95, "","")"),"#VALUE!")</f>
        <v>#VALUE!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>
        <v>983.0</v>
      </c>
      <c r="B96" s="4">
        <v>44260.0</v>
      </c>
      <c r="C96" s="3" t="s">
        <v>6</v>
      </c>
      <c r="D96" s="3" t="s">
        <v>7</v>
      </c>
      <c r="E96" s="3" t="s">
        <v>8</v>
      </c>
      <c r="F96" s="3" t="s">
        <v>15</v>
      </c>
      <c r="G96" s="3" t="s">
        <v>66</v>
      </c>
      <c r="H96" s="5" t="str">
        <f>IFERROR(__xludf.DUMMYFUNCTION("split(G96, "","")"),"yellow")</f>
        <v>yellow</v>
      </c>
      <c r="I96" s="5" t="str">
        <f>IFERROR(__xludf.DUMMYFUNCTION("""COMPUTED_VALUE""")," orange")</f>
        <v> orange</v>
      </c>
      <c r="J96" s="5" t="str">
        <f>IFERROR(__xludf.DUMMYFUNCTION("""COMPUTED_VALUE""")," red")</f>
        <v> red</v>
      </c>
      <c r="K96" s="5" t="str">
        <f>IFERROR(__xludf.DUMMYFUNCTION("""COMPUTED_VALUE""")," white")</f>
        <v> white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>
        <v>645.0</v>
      </c>
      <c r="B97" s="3" t="s">
        <v>12</v>
      </c>
      <c r="C97" s="3" t="s">
        <v>6</v>
      </c>
      <c r="D97" s="3" t="s">
        <v>11</v>
      </c>
      <c r="E97" s="5"/>
      <c r="F97" s="5"/>
      <c r="G97" s="5"/>
      <c r="H97" s="5" t="str">
        <f>IFERROR(__xludf.DUMMYFUNCTION("split(G97, "","")"),"#VALUE!")</f>
        <v>#VALUE!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>
        <v>263.0</v>
      </c>
      <c r="B98" s="3" t="s">
        <v>12</v>
      </c>
      <c r="C98" s="3" t="s">
        <v>10</v>
      </c>
      <c r="D98" s="3" t="s">
        <v>7</v>
      </c>
      <c r="E98" s="3" t="s">
        <v>16</v>
      </c>
      <c r="F98" s="3" t="s">
        <v>19</v>
      </c>
      <c r="G98" s="3" t="s">
        <v>67</v>
      </c>
      <c r="H98" s="5" t="str">
        <f>IFERROR(__xludf.DUMMYFUNCTION("split(G98, "","")"),"Light blue")</f>
        <v>Light blue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>
        <v>735.0</v>
      </c>
      <c r="B99" s="4">
        <v>44198.0</v>
      </c>
      <c r="C99" s="3" t="s">
        <v>20</v>
      </c>
      <c r="D99" s="3" t="s">
        <v>7</v>
      </c>
      <c r="E99" s="3" t="s">
        <v>8</v>
      </c>
      <c r="F99" s="3" t="s">
        <v>9</v>
      </c>
      <c r="G99" s="3" t="s">
        <v>68</v>
      </c>
      <c r="H99" s="5" t="str">
        <f>IFERROR(__xludf.DUMMYFUNCTION("split(G99, "","")"),"brown")</f>
        <v>brown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>
        <v>763.0</v>
      </c>
      <c r="B100" s="4">
        <v>44260.0</v>
      </c>
      <c r="C100" s="3" t="s">
        <v>6</v>
      </c>
      <c r="D100" s="3" t="s">
        <v>11</v>
      </c>
      <c r="E100" s="5"/>
      <c r="F100" s="5"/>
      <c r="G100" s="5"/>
      <c r="H100" s="5" t="str">
        <f>IFERROR(__xludf.DUMMYFUNCTION("split(G100, "","")"),"#VALUE!")</f>
        <v>#VALUE!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>
        <v>888.0</v>
      </c>
      <c r="B101" s="3" t="s">
        <v>12</v>
      </c>
      <c r="C101" s="3" t="s">
        <v>10</v>
      </c>
      <c r="D101" s="3" t="s">
        <v>11</v>
      </c>
      <c r="E101" s="5"/>
      <c r="F101" s="5"/>
      <c r="G101" s="5"/>
      <c r="H101" s="5" t="str">
        <f>IFERROR(__xludf.DUMMYFUNCTION("split(G101, "","")"),"#VALUE!")</f>
        <v>#VALUE!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>
        <v>169.0</v>
      </c>
      <c r="B102" s="3" t="s">
        <v>12</v>
      </c>
      <c r="C102" s="3" t="s">
        <v>6</v>
      </c>
      <c r="D102" s="3" t="s">
        <v>7</v>
      </c>
      <c r="E102" s="3" t="s">
        <v>10</v>
      </c>
      <c r="F102" s="3" t="s">
        <v>19</v>
      </c>
      <c r="G102" s="3" t="s">
        <v>69</v>
      </c>
      <c r="H102" s="5" t="str">
        <f>IFERROR(__xludf.DUMMYFUNCTION("split(G102, "","")"),"Green")</f>
        <v>Green</v>
      </c>
      <c r="I102" s="5" t="str">
        <f>IFERROR(__xludf.DUMMYFUNCTION("""COMPUTED_VALUE""")," Yellow")</f>
        <v> Yellow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>
        <v>752.0</v>
      </c>
      <c r="B103" s="4">
        <v>44260.0</v>
      </c>
      <c r="C103" s="3" t="s">
        <v>14</v>
      </c>
      <c r="D103" s="3" t="s">
        <v>7</v>
      </c>
      <c r="E103" s="3" t="s">
        <v>8</v>
      </c>
      <c r="F103" s="3" t="s">
        <v>15</v>
      </c>
      <c r="G103" s="3" t="s">
        <v>49</v>
      </c>
      <c r="H103" s="5" t="str">
        <f>IFERROR(__xludf.DUMMYFUNCTION("split(G103, "","")"),"tan")</f>
        <v>tan</v>
      </c>
      <c r="I103" s="5" t="str">
        <f>IFERROR(__xludf.DUMMYFUNCTION("""COMPUTED_VALUE""")," gray")</f>
        <v> gray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>
        <v>727.0</v>
      </c>
      <c r="B104" s="4">
        <v>44260.0</v>
      </c>
      <c r="C104" s="3" t="s">
        <v>14</v>
      </c>
      <c r="D104" s="3" t="s">
        <v>11</v>
      </c>
      <c r="E104" s="3"/>
      <c r="F104" s="5"/>
      <c r="G104" s="5"/>
      <c r="H104" s="5" t="str">
        <f>IFERROR(__xludf.DUMMYFUNCTION("split(G104, "","")"),"#VALUE!")</f>
        <v>#VALUE!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>
        <v>408.0</v>
      </c>
      <c r="B105" s="4">
        <v>44198.0</v>
      </c>
      <c r="C105" s="3" t="s">
        <v>6</v>
      </c>
      <c r="D105" s="3" t="s">
        <v>11</v>
      </c>
      <c r="E105" s="5"/>
      <c r="F105" s="5"/>
      <c r="G105" s="5"/>
      <c r="H105" s="5" t="str">
        <f>IFERROR(__xludf.DUMMYFUNCTION("split(G105, "","")"),"#VALUE!")</f>
        <v>#VALUE!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>
        <v>501.0</v>
      </c>
      <c r="B106" s="4">
        <v>44198.0</v>
      </c>
      <c r="C106" s="3" t="s">
        <v>6</v>
      </c>
      <c r="D106" s="3" t="s">
        <v>11</v>
      </c>
      <c r="E106" s="5"/>
      <c r="F106" s="5"/>
      <c r="G106" s="5"/>
      <c r="H106" s="5" t="str">
        <f>IFERROR(__xludf.DUMMYFUNCTION("split(G106, "","")"),"#VALUE!")</f>
        <v>#VALUE!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>
        <v>869.0</v>
      </c>
      <c r="B107" s="4">
        <v>44198.0</v>
      </c>
      <c r="C107" s="3" t="s">
        <v>17</v>
      </c>
      <c r="D107" s="3" t="s">
        <v>7</v>
      </c>
      <c r="E107" s="3" t="s">
        <v>8</v>
      </c>
      <c r="F107" s="3" t="s">
        <v>19</v>
      </c>
      <c r="G107" s="3" t="s">
        <v>36</v>
      </c>
      <c r="H107" s="5" t="str">
        <f>IFERROR(__xludf.DUMMYFUNCTION("split(G107, "","")"),"Red")</f>
        <v>Red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>
        <v>908.0</v>
      </c>
      <c r="B108" s="3" t="s">
        <v>12</v>
      </c>
      <c r="C108" s="3" t="s">
        <v>6</v>
      </c>
      <c r="D108" s="3" t="s">
        <v>7</v>
      </c>
      <c r="E108" s="3" t="s">
        <v>10</v>
      </c>
      <c r="F108" s="3" t="s">
        <v>9</v>
      </c>
      <c r="G108" s="3" t="s">
        <v>53</v>
      </c>
      <c r="H108" s="5" t="str">
        <f>IFERROR(__xludf.DUMMYFUNCTION("split(G108, "","")"),"teal")</f>
        <v>teal</v>
      </c>
      <c r="I108" s="5" t="str">
        <f>IFERROR(__xludf.DUMMYFUNCTION("""COMPUTED_VALUE""")," light blue")</f>
        <v> light blue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>
        <v>217.0</v>
      </c>
      <c r="B109" s="4">
        <v>44198.0</v>
      </c>
      <c r="C109" s="3" t="s">
        <v>14</v>
      </c>
      <c r="D109" s="3" t="s">
        <v>11</v>
      </c>
      <c r="E109" s="5"/>
      <c r="F109" s="5"/>
      <c r="G109" s="5"/>
      <c r="H109" s="5" t="str">
        <f>IFERROR(__xludf.DUMMYFUNCTION("split(G109, "","")"),"#VALUE!")</f>
        <v>#VALUE!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>
        <v>997.0</v>
      </c>
      <c r="B110" s="4">
        <v>44198.0</v>
      </c>
      <c r="C110" s="3" t="s">
        <v>6</v>
      </c>
      <c r="D110" s="3" t="s">
        <v>11</v>
      </c>
      <c r="E110" s="3"/>
      <c r="F110" s="5"/>
      <c r="G110" s="5"/>
      <c r="H110" s="5" t="str">
        <f>IFERROR(__xludf.DUMMYFUNCTION("split(G110, "","")"),"#VALUE!")</f>
        <v>#VALUE!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>
        <v>411.0</v>
      </c>
      <c r="B111" s="4">
        <v>44260.0</v>
      </c>
      <c r="C111" s="3" t="s">
        <v>14</v>
      </c>
      <c r="D111" s="3" t="s">
        <v>7</v>
      </c>
      <c r="E111" s="3" t="s">
        <v>8</v>
      </c>
      <c r="F111" s="3" t="s">
        <v>9</v>
      </c>
      <c r="G111" s="3" t="s">
        <v>30</v>
      </c>
      <c r="H111" s="5" t="str">
        <f>IFERROR(__xludf.DUMMYFUNCTION("split(G111, "","")"),"Yellow")</f>
        <v>Yellow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>
        <v>544.0</v>
      </c>
      <c r="B112" s="4">
        <v>44198.0</v>
      </c>
      <c r="C112" s="3" t="s">
        <v>6</v>
      </c>
      <c r="D112" s="3" t="s">
        <v>11</v>
      </c>
      <c r="E112" s="5"/>
      <c r="F112" s="5"/>
      <c r="G112" s="5" t="s">
        <v>24</v>
      </c>
      <c r="H112" s="5" t="str">
        <f>IFERROR(__xludf.DUMMYFUNCTION("split(G112, "","")"),"lime")</f>
        <v>lime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>
        <v>471.0</v>
      </c>
      <c r="B113" s="4">
        <v>44198.0</v>
      </c>
      <c r="C113" s="3" t="s">
        <v>6</v>
      </c>
      <c r="D113" s="3" t="s">
        <v>11</v>
      </c>
      <c r="E113" s="5"/>
      <c r="F113" s="5"/>
      <c r="G113" s="5" t="s">
        <v>46</v>
      </c>
      <c r="H113" s="5" t="str">
        <f>IFERROR(__xludf.DUMMYFUNCTION("split(G113, "","")"),"indigo")</f>
        <v>indigo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>
        <v>115.0</v>
      </c>
      <c r="B114" s="4">
        <v>44260.0</v>
      </c>
      <c r="C114" s="3" t="s">
        <v>6</v>
      </c>
      <c r="D114" s="3" t="s">
        <v>11</v>
      </c>
      <c r="E114" s="3"/>
      <c r="F114" s="5"/>
      <c r="G114" s="5" t="s">
        <v>50</v>
      </c>
      <c r="H114" s="5" t="str">
        <f>IFERROR(__xludf.DUMMYFUNCTION("split(G114, "","")"),"pink")</f>
        <v>pink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>
        <v>641.0</v>
      </c>
      <c r="B115" s="3" t="s">
        <v>12</v>
      </c>
      <c r="C115" s="3" t="s">
        <v>10</v>
      </c>
      <c r="D115" s="3" t="s">
        <v>7</v>
      </c>
      <c r="E115" s="3" t="s">
        <v>16</v>
      </c>
      <c r="F115" s="3" t="s">
        <v>15</v>
      </c>
      <c r="G115" s="3" t="s">
        <v>70</v>
      </c>
      <c r="H115" s="5" t="str">
        <f>IFERROR(__xludf.DUMMYFUNCTION("split(G115, "","")"),"black")</f>
        <v>black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>
        <v>818.0</v>
      </c>
      <c r="B116" s="3" t="s">
        <v>12</v>
      </c>
      <c r="C116" s="3" t="s">
        <v>14</v>
      </c>
      <c r="D116" s="3" t="s">
        <v>11</v>
      </c>
      <c r="E116" s="3"/>
      <c r="F116" s="5"/>
      <c r="G116" s="5"/>
      <c r="H116" s="5" t="str">
        <f>IFERROR(__xludf.DUMMYFUNCTION("split(G116, "","")"),"#VALUE!")</f>
        <v>#VALUE!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>
        <v>147.0</v>
      </c>
      <c r="B117" s="4">
        <v>44198.0</v>
      </c>
      <c r="C117" s="3" t="s">
        <v>6</v>
      </c>
      <c r="D117" s="3" t="s">
        <v>7</v>
      </c>
      <c r="E117" s="3" t="s">
        <v>8</v>
      </c>
      <c r="F117" s="3" t="s">
        <v>9</v>
      </c>
      <c r="G117" s="3" t="s">
        <v>71</v>
      </c>
      <c r="H117" s="5" t="str">
        <f>IFERROR(__xludf.DUMMYFUNCTION("split(G117, "","")"),"gree")</f>
        <v>gree</v>
      </c>
      <c r="I117" s="5" t="str">
        <f>IFERROR(__xludf.DUMMYFUNCTION("""COMPUTED_VALUE""")," blue")</f>
        <v> blue</v>
      </c>
      <c r="J117" s="5" t="str">
        <f>IFERROR(__xludf.DUMMYFUNCTION("""COMPUTED_VALUE""")," red")</f>
        <v> red</v>
      </c>
      <c r="K117" s="5" t="str">
        <f>IFERROR(__xludf.DUMMYFUNCTION("""COMPUTED_VALUE""")," orange")</f>
        <v> orange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>
        <v>991.0</v>
      </c>
      <c r="B118" s="4">
        <v>44260.0</v>
      </c>
      <c r="C118" s="3" t="s">
        <v>6</v>
      </c>
      <c r="D118" s="3" t="s">
        <v>11</v>
      </c>
      <c r="E118" s="5"/>
      <c r="F118" s="5"/>
      <c r="G118" s="5"/>
      <c r="H118" s="5" t="str">
        <f>IFERROR(__xludf.DUMMYFUNCTION("split(G118, "","")"),"#VALUE!")</f>
        <v>#VALUE!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>
        <v>484.0</v>
      </c>
      <c r="B119" s="4">
        <v>44198.0</v>
      </c>
      <c r="C119" s="3" t="s">
        <v>14</v>
      </c>
      <c r="D119" s="3" t="s">
        <v>7</v>
      </c>
      <c r="E119" s="3" t="s">
        <v>8</v>
      </c>
      <c r="F119" s="3" t="s">
        <v>15</v>
      </c>
      <c r="G119" s="8" t="s">
        <v>52</v>
      </c>
      <c r="H119" s="5" t="str">
        <f>IFERROR(__xludf.DUMMYFUNCTION("split(G119, "","")"),"gray")</f>
        <v>gray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>
        <v>148.0</v>
      </c>
      <c r="B120" s="4">
        <v>44260.0</v>
      </c>
      <c r="C120" s="3" t="s">
        <v>10</v>
      </c>
      <c r="D120" s="3" t="s">
        <v>11</v>
      </c>
      <c r="E120" s="5"/>
      <c r="F120" s="5"/>
      <c r="G120" s="5"/>
      <c r="H120" s="5" t="str">
        <f>IFERROR(__xludf.DUMMYFUNCTION("split(G120, "","")"),"#VALUE!")</f>
        <v>#VALUE!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>
        <v>479.0</v>
      </c>
      <c r="B121" s="3" t="s">
        <v>12</v>
      </c>
      <c r="C121" s="3" t="s">
        <v>6</v>
      </c>
      <c r="D121" s="3" t="s">
        <v>11</v>
      </c>
      <c r="E121" s="5"/>
      <c r="F121" s="5"/>
      <c r="G121" s="5"/>
      <c r="H121" s="5" t="str">
        <f>IFERROR(__xludf.DUMMYFUNCTION("split(G121, "","")"),"#VALUE!")</f>
        <v>#VALUE!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>
        <v>662.0</v>
      </c>
      <c r="B122" s="4">
        <v>44198.0</v>
      </c>
      <c r="C122" s="3" t="s">
        <v>6</v>
      </c>
      <c r="D122" s="3" t="s">
        <v>7</v>
      </c>
      <c r="E122" s="3" t="s">
        <v>10</v>
      </c>
      <c r="F122" s="3" t="s">
        <v>9</v>
      </c>
      <c r="G122" s="3" t="s">
        <v>48</v>
      </c>
      <c r="H122" s="5" t="str">
        <f>IFERROR(__xludf.DUMMYFUNCTION("split(G122, "","")"),"Blue")</f>
        <v>Blue</v>
      </c>
      <c r="I122" s="5" t="str">
        <f>IFERROR(__xludf.DUMMYFUNCTION("""COMPUTED_VALUE""")," purple")</f>
        <v> purple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>
        <v>722.0</v>
      </c>
      <c r="B123" s="4">
        <v>44198.0</v>
      </c>
      <c r="C123" s="3" t="s">
        <v>10</v>
      </c>
      <c r="D123" s="3" t="s">
        <v>11</v>
      </c>
      <c r="F123" s="5"/>
      <c r="G123" s="5" t="s">
        <v>38</v>
      </c>
      <c r="H123" s="5" t="str">
        <f>IFERROR(__xludf.DUMMYFUNCTION("split(G123, "","")"),"green")</f>
        <v>green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>
        <v>588.0</v>
      </c>
      <c r="B124" s="4">
        <v>44260.0</v>
      </c>
      <c r="C124" s="3" t="s">
        <v>14</v>
      </c>
      <c r="D124" s="3" t="s">
        <v>11</v>
      </c>
      <c r="E124" s="5"/>
      <c r="F124" s="5"/>
      <c r="G124" s="5" t="s">
        <v>41</v>
      </c>
      <c r="H124" s="5" t="str">
        <f>IFERROR(__xludf.DUMMYFUNCTION("split(G124, "","")"),"Magenta")</f>
        <v>Magenta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>
        <v>387.0</v>
      </c>
      <c r="B125" s="3" t="s">
        <v>12</v>
      </c>
      <c r="C125" s="3" t="s">
        <v>20</v>
      </c>
      <c r="D125" s="3" t="s">
        <v>11</v>
      </c>
      <c r="E125" s="3"/>
      <c r="F125" s="5"/>
      <c r="G125" s="5" t="s">
        <v>42</v>
      </c>
      <c r="H125" s="5" t="str">
        <f>IFERROR(__xludf.DUMMYFUNCTION("split(G125, "","")"),"Cyan")</f>
        <v>Cyan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>
        <v>395.0</v>
      </c>
      <c r="B126" s="4">
        <v>44198.0</v>
      </c>
      <c r="C126" s="3" t="s">
        <v>14</v>
      </c>
      <c r="D126" s="3" t="s">
        <v>7</v>
      </c>
      <c r="E126" s="3" t="s">
        <v>8</v>
      </c>
      <c r="F126" s="3" t="s">
        <v>19</v>
      </c>
      <c r="G126" s="3" t="s">
        <v>49</v>
      </c>
      <c r="H126" s="5" t="str">
        <f>IFERROR(__xludf.DUMMYFUNCTION("split(G126, "","")"),"tan")</f>
        <v>tan</v>
      </c>
      <c r="I126" s="5" t="str">
        <f>IFERROR(__xludf.DUMMYFUNCTION("""COMPUTED_VALUE""")," gray")</f>
        <v> gray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>
        <v>800.0</v>
      </c>
      <c r="B127" s="3" t="s">
        <v>12</v>
      </c>
      <c r="C127" s="3" t="s">
        <v>6</v>
      </c>
      <c r="D127" s="3" t="s">
        <v>11</v>
      </c>
      <c r="E127" s="5"/>
      <c r="F127" s="5"/>
      <c r="G127" s="5"/>
      <c r="H127" s="5" t="str">
        <f>IFERROR(__xludf.DUMMYFUNCTION("split(G127, "","")"),"#VALUE!")</f>
        <v>#VALUE!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>
        <v>673.0</v>
      </c>
      <c r="B128" s="4">
        <v>44260.0</v>
      </c>
      <c r="C128" s="3" t="s">
        <v>6</v>
      </c>
      <c r="D128" s="3" t="s">
        <v>7</v>
      </c>
      <c r="E128" s="3" t="s">
        <v>10</v>
      </c>
      <c r="F128" s="3" t="s">
        <v>9</v>
      </c>
      <c r="G128" s="3" t="s">
        <v>72</v>
      </c>
      <c r="H128" s="5" t="str">
        <f>IFERROR(__xludf.DUMMYFUNCTION("split(G128, "","")"),"beige")</f>
        <v>beige</v>
      </c>
      <c r="I128" s="5" t="str">
        <f>IFERROR(__xludf.DUMMYFUNCTION("""COMPUTED_VALUE""")," brown")</f>
        <v> brown</v>
      </c>
      <c r="J128" s="5" t="str">
        <f>IFERROR(__xludf.DUMMYFUNCTION("""COMPUTED_VALUE""")," tan")</f>
        <v> tan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>
        <v>494.0</v>
      </c>
      <c r="B129" s="4">
        <v>44260.0</v>
      </c>
      <c r="C129" s="3" t="s">
        <v>17</v>
      </c>
      <c r="D129" s="3" t="s">
        <v>11</v>
      </c>
      <c r="E129" s="5"/>
      <c r="F129" s="5"/>
      <c r="G129" s="5"/>
      <c r="H129" s="5" t="str">
        <f>IFERROR(__xludf.DUMMYFUNCTION("split(G129, "","")"),"#VALUE!")</f>
        <v>#VALUE!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>
        <v>512.0</v>
      </c>
      <c r="B130" s="4">
        <v>44198.0</v>
      </c>
      <c r="C130" s="3" t="s">
        <v>10</v>
      </c>
      <c r="D130" s="3" t="s">
        <v>7</v>
      </c>
      <c r="E130" s="3" t="s">
        <v>16</v>
      </c>
      <c r="F130" s="3" t="s">
        <v>15</v>
      </c>
      <c r="G130" s="3" t="s">
        <v>73</v>
      </c>
      <c r="H130" s="5" t="str">
        <f>IFERROR(__xludf.DUMMYFUNCTION("split(G130, "","")"),"purple")</f>
        <v>purple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>
        <v>448.0</v>
      </c>
      <c r="B131" s="3" t="s">
        <v>12</v>
      </c>
      <c r="C131" s="3" t="s">
        <v>14</v>
      </c>
      <c r="D131" s="3" t="s">
        <v>7</v>
      </c>
      <c r="E131" s="3" t="s">
        <v>8</v>
      </c>
      <c r="F131" s="3" t="s">
        <v>9</v>
      </c>
      <c r="G131" s="3" t="s">
        <v>30</v>
      </c>
      <c r="H131" s="5" t="str">
        <f>IFERROR(__xludf.DUMMYFUNCTION("split(G131, "","")"),"Yellow")</f>
        <v>Yellow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>
        <v>909.0</v>
      </c>
      <c r="B132" s="3" t="s">
        <v>12</v>
      </c>
      <c r="C132" s="3" t="s">
        <v>6</v>
      </c>
      <c r="D132" s="3" t="s">
        <v>11</v>
      </c>
      <c r="E132" s="3"/>
      <c r="F132" s="5"/>
      <c r="G132" s="5"/>
      <c r="H132" s="5" t="str">
        <f>IFERROR(__xludf.DUMMYFUNCTION("split(G132, "","")"),"#VALUE!")</f>
        <v>#VALUE!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>
        <v>710.0</v>
      </c>
      <c r="B133" s="3" t="s">
        <v>12</v>
      </c>
      <c r="C133" s="3" t="s">
        <v>14</v>
      </c>
      <c r="D133" s="3" t="s">
        <v>7</v>
      </c>
      <c r="E133" s="3" t="s">
        <v>16</v>
      </c>
      <c r="F133" s="3" t="s">
        <v>19</v>
      </c>
      <c r="G133" s="3" t="s">
        <v>39</v>
      </c>
      <c r="H133" s="5" t="str">
        <f>IFERROR(__xludf.DUMMYFUNCTION("split(G133, "","")"),"Blue")</f>
        <v>Blue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>
        <v>267.0</v>
      </c>
      <c r="B134" s="4">
        <v>44198.0</v>
      </c>
      <c r="C134" s="3" t="s">
        <v>10</v>
      </c>
      <c r="D134" s="3" t="s">
        <v>11</v>
      </c>
      <c r="E134" s="3"/>
      <c r="F134" s="5"/>
      <c r="G134" s="5"/>
      <c r="H134" s="5" t="str">
        <f>IFERROR(__xludf.DUMMYFUNCTION("split(G134, "","")"),"#VALUE!")</f>
        <v>#VALUE!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>
        <v>935.0</v>
      </c>
      <c r="B135" s="4">
        <v>44198.0</v>
      </c>
      <c r="C135" s="3" t="s">
        <v>6</v>
      </c>
      <c r="D135" s="3" t="s">
        <v>7</v>
      </c>
      <c r="E135" s="3" t="s">
        <v>8</v>
      </c>
      <c r="F135" s="3" t="s">
        <v>9</v>
      </c>
      <c r="G135" s="3" t="s">
        <v>74</v>
      </c>
      <c r="H135" s="5" t="str">
        <f>IFERROR(__xludf.DUMMYFUNCTION("split(G135, "","")"),"orange")</f>
        <v>orange</v>
      </c>
      <c r="I135" s="5" t="str">
        <f>IFERROR(__xludf.DUMMYFUNCTION("""COMPUTED_VALUE""")," rust")</f>
        <v> rust</v>
      </c>
      <c r="J135" s="5" t="str">
        <f>IFERROR(__xludf.DUMMYFUNCTION("""COMPUTED_VALUE""")," copper")</f>
        <v> copper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>
        <v>407.0</v>
      </c>
      <c r="B136" s="3" t="s">
        <v>12</v>
      </c>
      <c r="C136" s="3" t="s">
        <v>6</v>
      </c>
      <c r="D136" s="3" t="s">
        <v>11</v>
      </c>
      <c r="E136" s="5"/>
      <c r="F136" s="5"/>
      <c r="G136" s="5"/>
      <c r="H136" s="5" t="str">
        <f>IFERROR(__xludf.DUMMYFUNCTION("split(G136, "","")"),"#VALUE!")</f>
        <v>#VALUE!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>
        <v>884.0</v>
      </c>
      <c r="B137" s="4">
        <v>44198.0</v>
      </c>
      <c r="C137" s="3" t="s">
        <v>10</v>
      </c>
      <c r="D137" s="3" t="s">
        <v>7</v>
      </c>
      <c r="E137" s="3" t="s">
        <v>16</v>
      </c>
      <c r="F137" s="3" t="s">
        <v>15</v>
      </c>
      <c r="G137" s="3" t="s">
        <v>27</v>
      </c>
      <c r="H137" s="5" t="str">
        <f>IFERROR(__xludf.DUMMYFUNCTION("split(G137, "","")"),"Green")</f>
        <v>Green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>
        <v>401.0</v>
      </c>
      <c r="B138" s="3" t="s">
        <v>13</v>
      </c>
      <c r="C138" s="3" t="s">
        <v>6</v>
      </c>
      <c r="D138" s="3" t="s">
        <v>7</v>
      </c>
      <c r="E138" s="3" t="s">
        <v>8</v>
      </c>
      <c r="F138" s="3" t="s">
        <v>15</v>
      </c>
      <c r="G138" s="3" t="s">
        <v>45</v>
      </c>
      <c r="H138" s="5" t="str">
        <f>IFERROR(__xludf.DUMMYFUNCTION("split(G138, "","")"),"Silver")</f>
        <v>Silver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>
        <v>507.0</v>
      </c>
      <c r="B139" s="3" t="s">
        <v>12</v>
      </c>
      <c r="C139" s="3" t="s">
        <v>14</v>
      </c>
      <c r="D139" s="3" t="s">
        <v>11</v>
      </c>
      <c r="E139" s="5"/>
      <c r="F139" s="5"/>
      <c r="G139" s="5"/>
      <c r="H139" s="5" t="str">
        <f>IFERROR(__xludf.DUMMYFUNCTION("split(G139, "","")"),"#VALUE!")</f>
        <v>#VALUE!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>
        <v>113.0</v>
      </c>
      <c r="B140" s="3" t="s">
        <v>12</v>
      </c>
      <c r="C140" s="3" t="s">
        <v>10</v>
      </c>
      <c r="D140" s="3" t="s">
        <v>11</v>
      </c>
      <c r="E140" s="5"/>
      <c r="F140" s="5"/>
      <c r="G140" s="5"/>
      <c r="H140" s="5" t="str">
        <f>IFERROR(__xludf.DUMMYFUNCTION("split(G140, "","")"),"#VALUE!")</f>
        <v>#VALUE!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>
        <v>890.0</v>
      </c>
      <c r="B141" s="3" t="s">
        <v>12</v>
      </c>
      <c r="C141" s="3" t="s">
        <v>6</v>
      </c>
      <c r="D141" s="3" t="s">
        <v>7</v>
      </c>
      <c r="E141" s="3" t="s">
        <v>10</v>
      </c>
      <c r="F141" s="3" t="s">
        <v>9</v>
      </c>
      <c r="G141" s="3" t="s">
        <v>49</v>
      </c>
      <c r="H141" s="5" t="str">
        <f>IFERROR(__xludf.DUMMYFUNCTION("split(G141, "","")"),"tan")</f>
        <v>tan</v>
      </c>
      <c r="I141" s="5" t="str">
        <f>IFERROR(__xludf.DUMMYFUNCTION("""COMPUTED_VALUE""")," gray")</f>
        <v> gray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>
        <v>142.0</v>
      </c>
      <c r="B142" s="4">
        <v>44260.0</v>
      </c>
      <c r="C142" s="3" t="s">
        <v>6</v>
      </c>
      <c r="D142" s="3" t="s">
        <v>7</v>
      </c>
      <c r="E142" s="3" t="s">
        <v>8</v>
      </c>
      <c r="F142" s="5"/>
      <c r="G142" s="5" t="s">
        <v>24</v>
      </c>
      <c r="H142" s="5" t="str">
        <f>IFERROR(__xludf.DUMMYFUNCTION("split(G142, "","")"),"lime")</f>
        <v>lime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>
        <v>126.0</v>
      </c>
      <c r="B143" s="4">
        <v>44260.0</v>
      </c>
      <c r="C143" s="3" t="s">
        <v>10</v>
      </c>
      <c r="D143" s="3" t="s">
        <v>11</v>
      </c>
      <c r="E143" s="3"/>
      <c r="F143" s="5"/>
      <c r="G143" s="5" t="s">
        <v>46</v>
      </c>
      <c r="H143" s="5" t="str">
        <f>IFERROR(__xludf.DUMMYFUNCTION("split(G143, "","")"),"indigo")</f>
        <v>indigo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>
        <v>109.0</v>
      </c>
      <c r="B144" s="4">
        <v>44198.0</v>
      </c>
      <c r="C144" s="3" t="s">
        <v>14</v>
      </c>
      <c r="D144" s="3" t="s">
        <v>11</v>
      </c>
      <c r="E144" s="5"/>
      <c r="F144" s="5"/>
      <c r="G144" s="5" t="s">
        <v>50</v>
      </c>
      <c r="H144" s="5" t="str">
        <f>IFERROR(__xludf.DUMMYFUNCTION("split(G144, "","")"),"pink")</f>
        <v>pink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>
        <v>729.0</v>
      </c>
      <c r="B145" s="4">
        <v>44198.0</v>
      </c>
      <c r="C145" s="3" t="s">
        <v>20</v>
      </c>
      <c r="D145" s="3" t="s">
        <v>11</v>
      </c>
      <c r="E145" s="5"/>
      <c r="F145" s="5"/>
      <c r="G145" s="5"/>
      <c r="H145" s="5" t="str">
        <f>IFERROR(__xludf.DUMMYFUNCTION("split(G145, "","")"),"#VALUE!")</f>
        <v>#VALUE!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>
        <v>724.0</v>
      </c>
      <c r="B146" s="4">
        <v>44198.0</v>
      </c>
      <c r="C146" s="3" t="s">
        <v>14</v>
      </c>
      <c r="D146" s="3" t="s">
        <v>7</v>
      </c>
      <c r="E146" s="3" t="s">
        <v>8</v>
      </c>
      <c r="F146" s="3" t="s">
        <v>9</v>
      </c>
      <c r="G146" s="8" t="s">
        <v>75</v>
      </c>
      <c r="H146" s="5" t="str">
        <f>IFERROR(__xludf.DUMMYFUNCTION("split(G146, "","")"),"green")</f>
        <v>green</v>
      </c>
      <c r="I146" s="5" t="str">
        <f>IFERROR(__xludf.DUMMYFUNCTION("""COMPUTED_VALUE""")," blue")</f>
        <v> blue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>
        <v>303.0</v>
      </c>
      <c r="B147" s="3" t="s">
        <v>12</v>
      </c>
      <c r="C147" s="3" t="s">
        <v>6</v>
      </c>
      <c r="D147" s="3" t="s">
        <v>7</v>
      </c>
      <c r="E147" s="3" t="s">
        <v>10</v>
      </c>
      <c r="F147" s="3" t="s">
        <v>9</v>
      </c>
      <c r="G147" s="3" t="s">
        <v>73</v>
      </c>
      <c r="H147" s="5" t="str">
        <f>IFERROR(__xludf.DUMMYFUNCTION("split(G147, "","")"),"purple")</f>
        <v>purple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>
        <v>859.0</v>
      </c>
      <c r="B148" s="4">
        <v>44198.0</v>
      </c>
      <c r="C148" s="3" t="s">
        <v>6</v>
      </c>
      <c r="D148" s="3" t="s">
        <v>11</v>
      </c>
      <c r="E148" s="5"/>
      <c r="F148" s="5"/>
      <c r="G148" s="5" t="s">
        <v>28</v>
      </c>
      <c r="H148" s="5" t="str">
        <f>IFERROR(__xludf.DUMMYFUNCTION("split(G148, "","")"),"olive")</f>
        <v>olive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>
        <v>655.0</v>
      </c>
      <c r="B149" s="4">
        <v>44198.0</v>
      </c>
      <c r="C149" s="3" t="s">
        <v>17</v>
      </c>
      <c r="D149" s="3" t="s">
        <v>11</v>
      </c>
      <c r="E149" s="3"/>
      <c r="F149" s="5"/>
      <c r="G149" s="5" t="s">
        <v>43</v>
      </c>
      <c r="H149" s="5" t="str">
        <f>IFERROR(__xludf.DUMMYFUNCTION("split(G149, "","")"),"maroon")</f>
        <v>maroon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>
        <v>175.0</v>
      </c>
      <c r="B150" s="4">
        <v>44260.0</v>
      </c>
      <c r="C150" s="3" t="s">
        <v>10</v>
      </c>
      <c r="D150" s="3" t="s">
        <v>7</v>
      </c>
      <c r="E150" s="3" t="s">
        <v>8</v>
      </c>
      <c r="F150" s="3" t="s">
        <v>15</v>
      </c>
      <c r="G150" s="9" t="s">
        <v>29</v>
      </c>
      <c r="H150" s="5" t="str">
        <f>IFERROR(__xludf.DUMMYFUNCTION("split(G150, "","")"),"Navy")</f>
        <v>Navy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>
        <v>565.0</v>
      </c>
      <c r="B151" s="4">
        <v>44198.0</v>
      </c>
      <c r="C151" s="3" t="s">
        <v>14</v>
      </c>
      <c r="F151" s="5"/>
      <c r="G151" s="5"/>
      <c r="H151" s="5" t="str">
        <f>IFERROR(__xludf.DUMMYFUNCTION("split(G151, "","")"),"#VALUE!")</f>
        <v>#VALUE!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>
        <v>302.0</v>
      </c>
      <c r="B152" s="4">
        <v>44198.0</v>
      </c>
      <c r="C152" s="3" t="s">
        <v>10</v>
      </c>
      <c r="D152" s="3" t="s">
        <v>11</v>
      </c>
      <c r="E152" s="3"/>
      <c r="F152" s="5"/>
      <c r="G152" s="3" t="s">
        <v>73</v>
      </c>
      <c r="H152" s="5" t="str">
        <f>IFERROR(__xludf.DUMMYFUNCTION("split(G152, "","")"),"purple")</f>
        <v>purple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>
        <v>290.0</v>
      </c>
      <c r="B153" s="4">
        <v>44198.0</v>
      </c>
      <c r="C153" s="3" t="s">
        <v>6</v>
      </c>
      <c r="D153" s="3" t="s">
        <v>7</v>
      </c>
      <c r="E153" s="3" t="s">
        <v>8</v>
      </c>
      <c r="F153" s="3" t="s">
        <v>9</v>
      </c>
      <c r="G153" s="3" t="s">
        <v>30</v>
      </c>
      <c r="H153" s="5" t="str">
        <f>IFERROR(__xludf.DUMMYFUNCTION("split(G153, "","")"),"Yellow")</f>
        <v>Yellow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C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C155" s="3"/>
      <c r="F155" s="5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C156" s="3"/>
      <c r="F156" s="5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C157" s="3"/>
      <c r="F157" s="5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3"/>
      <c r="D158" s="5"/>
      <c r="E158" s="5"/>
      <c r="F158" s="5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3"/>
      <c r="D159" s="5"/>
      <c r="E159" s="5"/>
      <c r="F159" s="5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3"/>
      <c r="D160" s="5"/>
      <c r="E160" s="5"/>
      <c r="F160" s="5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3"/>
      <c r="D161" s="5"/>
      <c r="E161" s="5"/>
      <c r="F161" s="5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3"/>
      <c r="D162" s="5"/>
      <c r="E162" s="5"/>
      <c r="F162" s="5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3"/>
      <c r="D163" s="5"/>
      <c r="E163" s="5"/>
      <c r="F163" s="5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3"/>
      <c r="D164" s="5"/>
      <c r="E164" s="5"/>
      <c r="F164" s="5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3"/>
      <c r="D165" s="5"/>
      <c r="E165" s="5"/>
      <c r="F165" s="5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3"/>
      <c r="D166" s="5"/>
      <c r="E166" s="5"/>
      <c r="F166" s="5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3"/>
      <c r="D167" s="5"/>
      <c r="E167" s="5"/>
      <c r="F167" s="5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3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3"/>
      <c r="D169" s="5"/>
      <c r="E169" s="5"/>
      <c r="F169" s="5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3"/>
      <c r="D170" s="5"/>
      <c r="E170" s="5"/>
      <c r="F170" s="5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3"/>
      <c r="D171" s="5"/>
      <c r="E171" s="5"/>
      <c r="F171" s="5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3"/>
      <c r="D172" s="5"/>
      <c r="E172" s="5"/>
      <c r="F172" s="5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3"/>
      <c r="D173" s="5"/>
      <c r="E173" s="5"/>
      <c r="F173" s="5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3"/>
      <c r="D174" s="5"/>
      <c r="E174" s="5"/>
      <c r="F174" s="5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3"/>
      <c r="D175" s="5"/>
      <c r="E175" s="5"/>
      <c r="F175" s="5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3"/>
      <c r="D176" s="5"/>
      <c r="E176" s="5"/>
      <c r="F176" s="5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3"/>
      <c r="D177" s="5"/>
      <c r="E177" s="5"/>
      <c r="F177" s="5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3"/>
      <c r="D178" s="5"/>
      <c r="E178" s="5"/>
      <c r="F178" s="5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3"/>
      <c r="D179" s="5"/>
      <c r="E179" s="5"/>
      <c r="F179" s="5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1.0"/>
    <col customWidth="1" min="3" max="3" width="9.25"/>
    <col customWidth="1" min="4" max="4" width="17.0"/>
    <col customWidth="1" min="5" max="5" width="16.13"/>
  </cols>
  <sheetData>
    <row r="1">
      <c r="A1" s="10"/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1.0</v>
      </c>
      <c r="B2" s="13" t="s">
        <v>81</v>
      </c>
      <c r="C2" s="13" t="s">
        <v>82</v>
      </c>
      <c r="D2" s="13" t="s">
        <v>83</v>
      </c>
      <c r="E2" s="13" t="s">
        <v>84</v>
      </c>
      <c r="F2" s="13" t="s">
        <v>85</v>
      </c>
    </row>
    <row r="3">
      <c r="A3" s="11">
        <v>2.0</v>
      </c>
      <c r="B3" s="14" t="s">
        <v>86</v>
      </c>
      <c r="C3" s="14" t="s">
        <v>87</v>
      </c>
      <c r="D3" s="14" t="s">
        <v>88</v>
      </c>
      <c r="E3" s="14" t="s">
        <v>89</v>
      </c>
      <c r="F3" s="14">
        <v>33704.0</v>
      </c>
    </row>
    <row r="4">
      <c r="A4" s="11">
        <v>3.0</v>
      </c>
      <c r="B4" s="14" t="s">
        <v>90</v>
      </c>
      <c r="C4" s="14" t="s">
        <v>91</v>
      </c>
      <c r="D4" s="14" t="s">
        <v>92</v>
      </c>
      <c r="E4" s="14" t="s">
        <v>93</v>
      </c>
      <c r="F4" s="14">
        <v>46202.0</v>
      </c>
    </row>
    <row r="5">
      <c r="A5" s="11">
        <v>4.0</v>
      </c>
      <c r="B5" s="14" t="s">
        <v>94</v>
      </c>
      <c r="C5" s="14" t="s">
        <v>95</v>
      </c>
      <c r="D5" s="14" t="s">
        <v>96</v>
      </c>
      <c r="E5" s="14" t="s">
        <v>97</v>
      </c>
      <c r="F5" s="14">
        <v>70139.0</v>
      </c>
    </row>
    <row r="6">
      <c r="A6" s="11">
        <v>5.0</v>
      </c>
      <c r="B6" s="14" t="s">
        <v>98</v>
      </c>
      <c r="C6" s="14" t="s">
        <v>27</v>
      </c>
      <c r="D6" s="14" t="s">
        <v>99</v>
      </c>
      <c r="E6" s="14" t="s">
        <v>100</v>
      </c>
      <c r="F6" s="14">
        <v>75409.0</v>
      </c>
    </row>
    <row r="7">
      <c r="A7" s="11">
        <v>6.0</v>
      </c>
      <c r="B7" s="14" t="s">
        <v>101</v>
      </c>
      <c r="C7" s="14" t="s">
        <v>102</v>
      </c>
      <c r="D7" s="14" t="s">
        <v>103</v>
      </c>
      <c r="E7" s="14" t="s">
        <v>104</v>
      </c>
      <c r="F7" s="14">
        <v>89503.0</v>
      </c>
    </row>
    <row r="8">
      <c r="A8" s="11">
        <v>7.0</v>
      </c>
      <c r="B8" s="14" t="s">
        <v>105</v>
      </c>
      <c r="C8" s="14" t="s">
        <v>106</v>
      </c>
      <c r="D8" s="14" t="s">
        <v>107</v>
      </c>
      <c r="E8" s="14" t="s">
        <v>108</v>
      </c>
      <c r="F8" s="14">
        <v>22150.0</v>
      </c>
    </row>
    <row r="9">
      <c r="A9" s="11">
        <v>8.0</v>
      </c>
      <c r="B9" s="14" t="s">
        <v>109</v>
      </c>
      <c r="C9" s="14" t="s">
        <v>110</v>
      </c>
      <c r="D9" s="14" t="s">
        <v>111</v>
      </c>
      <c r="E9" s="14" t="s">
        <v>112</v>
      </c>
      <c r="F9" s="15" t="s">
        <v>113</v>
      </c>
    </row>
    <row r="10">
      <c r="A10" s="10"/>
    </row>
    <row r="11">
      <c r="A11" s="10"/>
    </row>
    <row r="12">
      <c r="A12" s="10"/>
      <c r="B12" s="11" t="s">
        <v>76</v>
      </c>
      <c r="C12" s="11" t="s">
        <v>77</v>
      </c>
      <c r="D12" s="11" t="s">
        <v>78</v>
      </c>
      <c r="E12" s="11" t="s">
        <v>79</v>
      </c>
      <c r="F12" s="11" t="s">
        <v>80</v>
      </c>
    </row>
    <row r="13">
      <c r="A13" s="11">
        <v>1.0</v>
      </c>
      <c r="B13" s="16" t="s">
        <v>114</v>
      </c>
      <c r="C13" s="13" t="s">
        <v>81</v>
      </c>
      <c r="D13" s="13" t="s">
        <v>82</v>
      </c>
    </row>
    <row r="14">
      <c r="A14" s="11">
        <v>2.0</v>
      </c>
      <c r="B14" s="3">
        <v>57395.0</v>
      </c>
      <c r="C14" s="3" t="s">
        <v>115</v>
      </c>
      <c r="D14" s="3" t="s">
        <v>116</v>
      </c>
    </row>
    <row r="15">
      <c r="A15" s="11">
        <v>3.0</v>
      </c>
      <c r="B15" s="3">
        <v>38535.0</v>
      </c>
      <c r="C15" s="3" t="s">
        <v>117</v>
      </c>
      <c r="D15" s="3" t="s">
        <v>118</v>
      </c>
    </row>
    <row r="16">
      <c r="A16" s="11">
        <v>4.0</v>
      </c>
      <c r="B16" s="3">
        <v>58493.0</v>
      </c>
      <c r="C16" s="3" t="s">
        <v>119</v>
      </c>
      <c r="D16" s="3" t="s">
        <v>120</v>
      </c>
    </row>
    <row r="17">
      <c r="A17" s="11">
        <v>5.0</v>
      </c>
      <c r="B17" s="3">
        <v>92838.0</v>
      </c>
      <c r="C17" s="3" t="s">
        <v>121</v>
      </c>
      <c r="D17" s="3" t="s">
        <v>122</v>
      </c>
    </row>
    <row r="18">
      <c r="A18" s="11">
        <v>6.0</v>
      </c>
      <c r="B18" s="3">
        <v>116274.0</v>
      </c>
      <c r="C18" s="3" t="s">
        <v>123</v>
      </c>
      <c r="D18" s="3" t="s">
        <v>124</v>
      </c>
    </row>
    <row r="19">
      <c r="A19" s="11">
        <v>7.0</v>
      </c>
      <c r="B19" s="3">
        <v>82172.0</v>
      </c>
      <c r="C19" s="3" t="s">
        <v>125</v>
      </c>
      <c r="D19" s="3" t="s">
        <v>126</v>
      </c>
    </row>
    <row r="20">
      <c r="A20" s="11">
        <v>8.0</v>
      </c>
      <c r="B20" s="3">
        <v>46820.0</v>
      </c>
      <c r="C20" s="3" t="s">
        <v>127</v>
      </c>
      <c r="D20" s="3" t="s">
        <v>128</v>
      </c>
    </row>
    <row r="21">
      <c r="A21" s="10"/>
      <c r="B21" s="5"/>
      <c r="C21" s="5"/>
      <c r="D21" s="5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