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last\Downloads\"/>
    </mc:Choice>
  </mc:AlternateContent>
  <xr:revisionPtr revIDLastSave="0" documentId="13_ncr:1_{8281F8BE-B15C-4245-B940-E33A4A9DD605}" xr6:coauthVersionLast="47" xr6:coauthVersionMax="47" xr10:uidLastSave="{00000000-0000-0000-0000-000000000000}"/>
  <bookViews>
    <workbookView xWindow="-120" yWindow="-120" windowWidth="38640" windowHeight="21120" tabRatio="820" xr2:uid="{A72EFC40-AF6A-4550-8CCC-A850DC9E3953}"/>
  </bookViews>
  <sheets>
    <sheet name="Dashboard" sheetId="1" r:id="rId1"/>
    <sheet name="Patch Applications" sheetId="2" r:id="rId2"/>
    <sheet name="Patch operating systems" sheetId="13" r:id="rId3"/>
    <sheet name="Multi-factor Authentication" sheetId="14" r:id="rId4"/>
    <sheet name="Restrict Admin Privileges" sheetId="15" r:id="rId5"/>
    <sheet name="Application Control" sheetId="16" r:id="rId6"/>
    <sheet name="Restrict Ms Office Macros" sheetId="18" r:id="rId7"/>
    <sheet name="User Application Hardening" sheetId="17" r:id="rId8"/>
    <sheet name="Regular Backups" sheetId="19" r:id="rId9"/>
    <sheet name="User Preferences" sheetId="21" r:id="rId10"/>
    <sheet name="Values" sheetId="11" state="hidden" r:id="rId11"/>
  </sheets>
  <definedNames>
    <definedName name="_xlnm._FilterDatabase" localSheetId="0" hidden="1">Dashboard!$A$1:$AD$9</definedName>
    <definedName name="Adelaide">#REF!</definedName>
    <definedName name="Brisbane">#REF!</definedName>
    <definedName name="Carlton">#REF!</definedName>
    <definedName name="Collingwood">#REF!</definedName>
    <definedName name="Essendon">#REF!</definedName>
    <definedName name="Fremantle">#REF!</definedName>
    <definedName name="Geelong">#REF!</definedName>
    <definedName name="Hawthorn">#REF!</definedName>
    <definedName name="Melbourne">#REF!</definedName>
    <definedName name="Richmond">#REF!</definedName>
    <definedName name="Sydney">#REF!</definedName>
    <definedName name="Tasmani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I31" i="19"/>
  <c r="I30" i="19"/>
  <c r="I29" i="19"/>
  <c r="I28" i="19"/>
  <c r="I27" i="19"/>
  <c r="I26" i="19"/>
  <c r="I25" i="19"/>
  <c r="I24" i="19"/>
  <c r="I23" i="19"/>
  <c r="I22" i="19"/>
  <c r="I21" i="19"/>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31" i="18"/>
  <c r="I30" i="18"/>
  <c r="I29" i="18"/>
  <c r="I28" i="18"/>
  <c r="I27" i="18"/>
  <c r="I26" i="18"/>
  <c r="I25" i="18"/>
  <c r="I24" i="18"/>
  <c r="I23" i="18"/>
  <c r="I22" i="18"/>
  <c r="I21" i="18"/>
  <c r="I39" i="16"/>
  <c r="I38" i="16"/>
  <c r="I37" i="16"/>
  <c r="I36" i="16"/>
  <c r="I35" i="16"/>
  <c r="I34" i="16"/>
  <c r="I33" i="16"/>
  <c r="I32" i="16"/>
  <c r="I31" i="16"/>
  <c r="I30" i="16"/>
  <c r="I29" i="16"/>
  <c r="I28" i="16"/>
  <c r="I27" i="16"/>
  <c r="I26" i="16"/>
  <c r="I25" i="16"/>
  <c r="I24" i="16"/>
  <c r="I23" i="16"/>
  <c r="I22" i="16"/>
  <c r="I21" i="16"/>
  <c r="I49" i="15"/>
  <c r="I48" i="15"/>
  <c r="I47" i="15"/>
  <c r="I46" i="15"/>
  <c r="I45" i="15"/>
  <c r="I44" i="15"/>
  <c r="I43" i="15"/>
  <c r="I42" i="15"/>
  <c r="I41" i="15"/>
  <c r="I40" i="15"/>
  <c r="I39" i="15"/>
  <c r="I38" i="15"/>
  <c r="I37" i="15"/>
  <c r="I36" i="15"/>
  <c r="I35" i="15"/>
  <c r="I34" i="15"/>
  <c r="I33" i="15"/>
  <c r="I32" i="15"/>
  <c r="I31" i="15"/>
  <c r="I30" i="15"/>
  <c r="I29" i="15"/>
  <c r="I28" i="15"/>
  <c r="I27" i="15"/>
  <c r="I26" i="15"/>
  <c r="I25" i="15"/>
  <c r="I24" i="15"/>
  <c r="I23" i="15"/>
  <c r="I22" i="15"/>
  <c r="I21" i="15"/>
  <c r="I44" i="14"/>
  <c r="I43" i="14"/>
  <c r="I42" i="14"/>
  <c r="I41" i="14"/>
  <c r="I40" i="14"/>
  <c r="I39" i="14"/>
  <c r="I38" i="14"/>
  <c r="I37" i="14"/>
  <c r="I36" i="14"/>
  <c r="I35" i="14"/>
  <c r="I34" i="14"/>
  <c r="I33" i="14"/>
  <c r="I32" i="14"/>
  <c r="I31" i="14"/>
  <c r="I30" i="14"/>
  <c r="I29" i="14"/>
  <c r="I28" i="14"/>
  <c r="I27" i="14"/>
  <c r="I26" i="14"/>
  <c r="I25" i="14"/>
  <c r="I24" i="14"/>
  <c r="I23" i="14"/>
  <c r="I22" i="14"/>
  <c r="I21" i="14"/>
  <c r="I37" i="13"/>
  <c r="I36" i="13"/>
  <c r="I35" i="13"/>
  <c r="I34" i="13"/>
  <c r="I33" i="13"/>
  <c r="I32" i="13"/>
  <c r="I31" i="13"/>
  <c r="I30" i="13"/>
  <c r="I29" i="13"/>
  <c r="I28" i="13"/>
  <c r="I27" i="13"/>
  <c r="I26" i="13"/>
  <c r="I25" i="13"/>
  <c r="I24" i="13"/>
  <c r="I23" i="13"/>
  <c r="I22" i="13"/>
  <c r="I21" i="13"/>
  <c r="I34" i="2"/>
  <c r="I33" i="2"/>
  <c r="I32" i="2"/>
  <c r="I31" i="2"/>
  <c r="I30" i="2"/>
  <c r="I29" i="2"/>
  <c r="I28" i="2"/>
  <c r="I27" i="2"/>
  <c r="I26" i="2"/>
  <c r="I25" i="2"/>
  <c r="I24" i="2"/>
  <c r="I23" i="2"/>
  <c r="I22" i="2"/>
  <c r="I21" i="2"/>
  <c r="A4" i="19"/>
  <c r="A4" i="17"/>
  <c r="A4" i="18"/>
  <c r="A4" i="16"/>
  <c r="A4" i="15"/>
  <c r="A4" i="14"/>
  <c r="A4" i="13"/>
  <c r="A4" i="2"/>
  <c r="H21" i="2"/>
  <c r="C19" i="11"/>
  <c r="H24" i="18"/>
  <c r="C18" i="11"/>
  <c r="C17" i="11"/>
  <c r="B19" i="11"/>
  <c r="B18" i="11"/>
  <c r="B17" i="11"/>
  <c r="C13" i="11"/>
  <c r="D13" i="11" s="1"/>
  <c r="C12" i="11"/>
  <c r="D12" i="11" s="1"/>
  <c r="H22" i="19"/>
  <c r="H23" i="19"/>
  <c r="H24" i="19"/>
  <c r="H25" i="19"/>
  <c r="H26" i="19"/>
  <c r="H27" i="19"/>
  <c r="H28" i="19"/>
  <c r="H29" i="19"/>
  <c r="H30" i="19"/>
  <c r="H31" i="19"/>
  <c r="H21" i="19"/>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21" i="17"/>
  <c r="H22" i="18"/>
  <c r="H23" i="18"/>
  <c r="H25" i="18"/>
  <c r="G5" i="18" s="1"/>
  <c r="H26" i="18"/>
  <c r="H27" i="18"/>
  <c r="H28" i="18"/>
  <c r="H29" i="18"/>
  <c r="H30" i="18"/>
  <c r="H31" i="18"/>
  <c r="H21" i="18"/>
  <c r="H22" i="16"/>
  <c r="H23" i="16"/>
  <c r="H24" i="16"/>
  <c r="H25" i="16"/>
  <c r="H26" i="16"/>
  <c r="H27" i="16"/>
  <c r="H28" i="16"/>
  <c r="H29" i="16"/>
  <c r="H30" i="16"/>
  <c r="H31" i="16"/>
  <c r="H32" i="16"/>
  <c r="H33" i="16"/>
  <c r="H34" i="16"/>
  <c r="H35" i="16"/>
  <c r="H36" i="16"/>
  <c r="H37" i="16"/>
  <c r="H38" i="16"/>
  <c r="H39" i="16"/>
  <c r="H21" i="16"/>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1" i="15"/>
  <c r="H22" i="14"/>
  <c r="H23" i="14"/>
  <c r="H24" i="14"/>
  <c r="H25" i="14"/>
  <c r="H26" i="14"/>
  <c r="H27" i="14"/>
  <c r="H28" i="14"/>
  <c r="H29" i="14"/>
  <c r="H30" i="14"/>
  <c r="H31" i="14"/>
  <c r="H32" i="14"/>
  <c r="H33" i="14"/>
  <c r="H34" i="14"/>
  <c r="H35" i="14"/>
  <c r="H36" i="14"/>
  <c r="H37" i="14"/>
  <c r="H38" i="14"/>
  <c r="H39" i="14"/>
  <c r="H40" i="14"/>
  <c r="H41" i="14"/>
  <c r="H42" i="14"/>
  <c r="H43" i="14"/>
  <c r="H44" i="14"/>
  <c r="H21" i="14"/>
  <c r="H22" i="13"/>
  <c r="H23" i="13"/>
  <c r="H24" i="13"/>
  <c r="H25" i="13"/>
  <c r="H26" i="13"/>
  <c r="H27" i="13"/>
  <c r="H28" i="13"/>
  <c r="H29" i="13"/>
  <c r="H30" i="13"/>
  <c r="H31" i="13"/>
  <c r="H32" i="13"/>
  <c r="H33" i="13"/>
  <c r="H34" i="13"/>
  <c r="H35" i="13"/>
  <c r="H36" i="13"/>
  <c r="H37" i="13"/>
  <c r="H21" i="13"/>
  <c r="H22" i="2"/>
  <c r="H23" i="2"/>
  <c r="H24" i="2"/>
  <c r="H25" i="2"/>
  <c r="H26" i="2"/>
  <c r="H27" i="2"/>
  <c r="H28" i="2"/>
  <c r="H29" i="2"/>
  <c r="H30" i="2"/>
  <c r="H31" i="2"/>
  <c r="H32" i="2"/>
  <c r="H33" i="2"/>
  <c r="H34" i="2"/>
  <c r="D19" i="11" l="1"/>
  <c r="G5" i="2"/>
  <c r="G7" i="15"/>
  <c r="F26" i="11" s="1"/>
  <c r="D40" i="11" s="1"/>
  <c r="G5" i="16"/>
  <c r="D27" i="11" s="1"/>
  <c r="C41" i="11" s="1"/>
  <c r="G5" i="17"/>
  <c r="D29" i="11" s="1"/>
  <c r="C43" i="11" s="1"/>
  <c r="G5" i="14"/>
  <c r="G5" i="15"/>
  <c r="D26" i="11" s="1"/>
  <c r="C40" i="11" s="1"/>
  <c r="G7" i="16"/>
  <c r="F27" i="11" s="1"/>
  <c r="D41" i="11" s="1"/>
  <c r="G7" i="18"/>
  <c r="G5" i="19"/>
  <c r="D30" i="11" s="1"/>
  <c r="C44" i="11" s="1"/>
  <c r="G7" i="14"/>
  <c r="F25" i="11" s="1"/>
  <c r="D39" i="11" s="1"/>
  <c r="G7" i="17"/>
  <c r="F29" i="11" s="1"/>
  <c r="D43" i="11" s="1"/>
  <c r="G7" i="13"/>
  <c r="F24" i="11" s="1"/>
  <c r="D38" i="11" s="1"/>
  <c r="G7" i="19"/>
  <c r="F30" i="11" s="1"/>
  <c r="D44" i="11" s="1"/>
  <c r="G3" i="13"/>
  <c r="B24" i="11" s="1"/>
  <c r="B38" i="11" s="1"/>
  <c r="H23" i="1" s="1"/>
  <c r="B60" i="11"/>
  <c r="D18" i="11"/>
  <c r="G3" i="2"/>
  <c r="G7" i="2"/>
  <c r="F23" i="11" s="1"/>
  <c r="D37" i="11" s="1"/>
  <c r="B48" i="11"/>
  <c r="G9" i="1" s="1"/>
  <c r="B61" i="11"/>
  <c r="B59" i="11"/>
  <c r="B58" i="11"/>
  <c r="B57" i="11"/>
  <c r="B56" i="11"/>
  <c r="B55" i="11"/>
  <c r="B50" i="11"/>
  <c r="O9" i="1" s="1"/>
  <c r="B49" i="11"/>
  <c r="K9" i="1" s="1"/>
  <c r="B54" i="11"/>
  <c r="D17" i="11"/>
  <c r="C11" i="11"/>
  <c r="D11" i="11" s="1"/>
  <c r="C14" i="11"/>
  <c r="D14" i="11" s="1"/>
  <c r="G3" i="19"/>
  <c r="B30" i="11" s="1"/>
  <c r="B44" i="11" s="1"/>
  <c r="N34" i="1" s="1"/>
  <c r="G3" i="14"/>
  <c r="D24" i="11"/>
  <c r="C38" i="11" s="1"/>
  <c r="G3" i="15"/>
  <c r="B26" i="11" s="1"/>
  <c r="B40" i="11" s="1"/>
  <c r="N23" i="1" s="1"/>
  <c r="G3" i="17"/>
  <c r="B29" i="11" s="1"/>
  <c r="B43" i="11" s="1"/>
  <c r="K34" i="1" s="1"/>
  <c r="G3" i="18"/>
  <c r="B28" i="11" s="1"/>
  <c r="B42" i="11" s="1"/>
  <c r="H34" i="1" s="1"/>
  <c r="F28" i="11"/>
  <c r="D42" i="11" s="1"/>
  <c r="D28" i="11"/>
  <c r="C42" i="11" s="1"/>
  <c r="G3" i="16"/>
  <c r="B27" i="11" s="1"/>
  <c r="B41" i="11" s="1"/>
  <c r="E34" i="1" s="1"/>
  <c r="D23" i="11"/>
  <c r="C37" i="11" s="1"/>
  <c r="B62" i="11" l="1"/>
  <c r="Y9" i="1" s="1"/>
  <c r="B23" i="11"/>
  <c r="B37" i="11" s="1"/>
  <c r="E23" i="1" s="1"/>
  <c r="H3" i="2"/>
  <c r="C30" i="11"/>
  <c r="G30" i="11"/>
  <c r="E30" i="11"/>
  <c r="G29" i="11"/>
  <c r="E29" i="11"/>
  <c r="C29" i="11"/>
  <c r="E28" i="11"/>
  <c r="G28" i="11"/>
  <c r="C28" i="11"/>
  <c r="E27" i="11"/>
  <c r="C27" i="11"/>
  <c r="G27" i="11"/>
  <c r="C26" i="11"/>
  <c r="E26" i="11"/>
  <c r="G26" i="11"/>
  <c r="G25" i="11"/>
  <c r="E24" i="11"/>
  <c r="C24" i="11"/>
  <c r="G24" i="11"/>
  <c r="H5" i="17"/>
  <c r="H3" i="18"/>
  <c r="H7" i="19"/>
  <c r="H3" i="14"/>
  <c r="B25" i="11"/>
  <c r="B39" i="11" s="1"/>
  <c r="K23" i="1" s="1"/>
  <c r="E23" i="11"/>
  <c r="F31" i="11"/>
  <c r="G23" i="11"/>
  <c r="H5" i="14"/>
  <c r="D25" i="11"/>
  <c r="C39" i="11" s="1"/>
  <c r="H7" i="16"/>
  <c r="H3" i="16"/>
  <c r="H3" i="15"/>
  <c r="H7" i="17"/>
  <c r="H5" i="15"/>
  <c r="H3" i="17"/>
  <c r="H7" i="15"/>
  <c r="H5" i="2"/>
  <c r="H5" i="13"/>
  <c r="H7" i="2"/>
  <c r="H5" i="16"/>
  <c r="H7" i="14"/>
  <c r="H5" i="19"/>
  <c r="H7" i="13"/>
  <c r="H3" i="19"/>
  <c r="H3" i="13"/>
  <c r="H5" i="18"/>
  <c r="H7" i="18"/>
  <c r="D45" i="11" l="1"/>
  <c r="O6" i="1"/>
  <c r="C23" i="11"/>
  <c r="C25" i="11"/>
  <c r="E25" i="11"/>
  <c r="B31" i="11"/>
  <c r="G6" i="1" s="1"/>
  <c r="G31" i="11"/>
  <c r="D31" i="11"/>
  <c r="K6" i="1" l="1"/>
  <c r="C45" i="11"/>
  <c r="B45" i="11"/>
  <c r="C31" i="11"/>
  <c r="E31" i="11"/>
</calcChain>
</file>

<file path=xl/sharedStrings.xml><?xml version="1.0" encoding="utf-8"?>
<sst xmlns="http://schemas.openxmlformats.org/spreadsheetml/2006/main" count="687" uniqueCount="341">
  <si>
    <t>Fremantle</t>
  </si>
  <si>
    <t>Essential Eight Dashboard</t>
  </si>
  <si>
    <t>Controls Due For Review</t>
  </si>
  <si>
    <t>Maturity Level 1</t>
  </si>
  <si>
    <t>Maturity Level 2</t>
  </si>
  <si>
    <t>Maturity Level 3</t>
  </si>
  <si>
    <t>Target</t>
  </si>
  <si>
    <t>ML 1</t>
  </si>
  <si>
    <t>.</t>
  </si>
  <si>
    <t>Patch Applications</t>
  </si>
  <si>
    <t>ML 1 Compliant</t>
  </si>
  <si>
    <t>ML 2 Compliant</t>
  </si>
  <si>
    <t>ML 3 Compliant</t>
  </si>
  <si>
    <t>The implementation of effective application 
patching controls are one of the Essential 
Eight risk mitigation strategies. The process for 
assessing these controls involves using tools or 
other methods to identify assets, applications 
and their patch levels and patching strategy. This 
will support the appropriate determination of 
assessing the organisation’s maturity level.</t>
  </si>
  <si>
    <t>ISM Control</t>
  </si>
  <si>
    <t>Maturity Level</t>
  </si>
  <si>
    <t>Description</t>
  </si>
  <si>
    <t>Process Maturity Level</t>
  </si>
  <si>
    <t>Control Status</t>
  </si>
  <si>
    <t>Date Reviewed</t>
  </si>
  <si>
    <t>Control Value</t>
  </si>
  <si>
    <t>Next Review</t>
  </si>
  <si>
    <t>Notes / Evidence</t>
  </si>
  <si>
    <t>ISM-1807</t>
  </si>
  <si>
    <t>An automated method of asset discovery is used at least fortnightly to support the detection of assets for subsequent vulnerability scanning activities.</t>
  </si>
  <si>
    <t>Partially Implemented</t>
  </si>
  <si>
    <t>ISM-1808</t>
  </si>
  <si>
    <t>A vulnerability scanner with an up-to-date vulnerability database is used for vulnerability scanning activities.</t>
  </si>
  <si>
    <t>ISM-1698</t>
  </si>
  <si>
    <t>A vulnerability scanner is used at least daily to identify missing patches or updates for vulnerabilities in online services.</t>
  </si>
  <si>
    <t>ISM-1699</t>
  </si>
  <si>
    <t>A vulnerability scanner is used at least weekly to identify missing patches or updates for vulnerabilities in office productivity suites, web browsers and their extensions, email clients, PDF software, and security products.</t>
  </si>
  <si>
    <t>ISM-1876</t>
  </si>
  <si>
    <t>Patches, updates or other vendor mitigations for vulnerabilities in online services are applied within 48 hours of release when vulnerabilities are assessed as critical by vendors or when working exploits exist.</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</si>
  <si>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</si>
  <si>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</si>
  <si>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</si>
  <si>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software, and security products are applied within two weeks of release.</t>
  </si>
  <si>
    <t>Fully Implemented</t>
  </si>
  <si>
    <t>ISM-1905</t>
  </si>
  <si>
    <t>Online services that are no longer supported by vendors are removed.</t>
  </si>
  <si>
    <t>ISM-1704</t>
  </si>
  <si>
    <t>Office productivity suites, web browsers and their extensions, email clients, PDF software, Adobe Flash Player, and security products that are no longer supported by vendors are removed.</t>
  </si>
  <si>
    <t>ISM-1700</t>
  </si>
  <si>
    <t>A vulnerability scanner is used at least fortnightly to identify missing patches or updates for vulnerabilities in applications other than office productivity suites, web browsers and their extensions, email clients, PDF software, and security products.</t>
  </si>
  <si>
    <t>ISM-1693</t>
  </si>
  <si>
    <t>Patches, updates or other vendor mitigations for vulnerabilities in applications other than office productivity suites, web browsers and their extensions, email clients, PDF software, and security products are applied within one month of release.</t>
  </si>
  <si>
    <t>ISM-1692</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</si>
  <si>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</si>
  <si>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 xml:space="preserve">Not Implemented </t>
  </si>
  <si>
    <t>ISM-1901</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</si>
  <si>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</si>
  <si>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ISM-0304</t>
  </si>
  <si>
    <t>Applications other than office productivity suites, web browsers and their extensions, email clients, PDF software, Adobe Flash Player, and security products that are no longer supported by vendors are removed.</t>
  </si>
  <si>
    <t>Patch Operation Systems</t>
  </si>
  <si>
    <t>The implementation of effective patching for 
operating systems is one of the Essential Eight risk 
mitigation strategies. The process for assessing 
the patching strategy for operating systems 
implemented by an organisation seeks to identify 
the assets in scope, the patching strategy in place 
for operating systems and the timeframes and 
consistency in which they apply patches.</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</si>
  <si>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</si>
  <si>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</si>
  <si>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</si>
  <si>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non-internet_x0002_facing servers and non-internet-facing network devices</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</si>
  <si>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</si>
  <si>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</si>
  <si>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ISM-1694</t>
  </si>
  <si>
    <t>Patches, updates or other vendor mitigations for vulnerabilities in operating systems of internet-facing servers and internet-facing network devices are applied within two weeks of release when vulnerabilities are assessed as non_x0002_critical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</si>
  <si>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</si>
  <si>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</si>
  <si>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ISM-1501</t>
  </si>
  <si>
    <t>Operating systems that are no longer supported by vendors are replaced.</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</si>
  <si>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</si>
  <si>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</si>
  <si>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</si>
  <si>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</si>
  <si>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</si>
  <si>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</si>
  <si>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</si>
  <si>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</si>
  <si>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</si>
  <si>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</si>
  <si>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non_x0002_critical by vendors and no working exploits exist.</t>
  </si>
  <si>
    <t>ISM-1903</t>
  </si>
  <si>
    <t>Patches, updates or other vendor mitigations for vulnerabilities in firmware are applied within 48 hours of release when vulnerabilities are assessed as critical by vendors or when working exploits exist.</t>
  </si>
  <si>
    <t>ISM-1904</t>
  </si>
  <si>
    <t>Patches, updates or other vendor mitigations for vulnerabilities in firmware are applied within one month of release when vulnerabilities are assessed as non_x0002_critical by vendors and no working exploits exist.</t>
  </si>
  <si>
    <t>ISM-1407</t>
  </si>
  <si>
    <t>The latest release, or the previous release, of operating systems are used.</t>
  </si>
  <si>
    <t>Multi-factor Authentication</t>
  </si>
  <si>
    <t>The implementation of effective Multi-Factor 
Authentication (MFA) controls is one of the 
Essential Eight risk mitigation strategies. 
The process of assessing MFA control in an 
organisation aims to identify authentication 
processes to prevent unauthorised access to an 
account or system.</t>
  </si>
  <si>
    <t>ISM-1504</t>
  </si>
  <si>
    <t>Multi-factor authentication is used to authenticate users to their organisation’s 
online services that process, store or communicate their organisation’s sensitive 
data.</t>
  </si>
  <si>
    <t>ISM-1679</t>
  </si>
  <si>
    <t>Multi-factor authentication is used to authenticate users to third-party online services that process, store or communicate their organisation’s sensitive data.</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</si>
  <si>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</si>
  <si>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</si>
  <si>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</si>
  <si>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</si>
  <si>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</si>
  <si>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</si>
  <si>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Compensating Control</t>
  </si>
  <si>
    <t>ISM-1681</t>
  </si>
  <si>
    <t>Multi-factor authentication is used to authenticate customers to online customer services that process, store or communicate sensitive customer data.</t>
  </si>
  <si>
    <t>ISM-1401</t>
  </si>
  <si>
    <t>Multi-factor authentication uses either: something users have and something users know, or something users have that is unlocked by something users know or are.</t>
  </si>
  <si>
    <t>ISM-1173</t>
  </si>
  <si>
    <t>Multi-factor authentication is used to authenticate privileged users of systems.</t>
  </si>
  <si>
    <t>ISM-0974</t>
  </si>
  <si>
    <t>Multi-factor authentication is used to authenticate unprivileged users of systems.</t>
  </si>
  <si>
    <t>ISM-1872</t>
  </si>
  <si>
    <t>Multi-factor authentication used for authenticating users of online services is phishing-resistant.</t>
  </si>
  <si>
    <t>ISM-1873</t>
  </si>
  <si>
    <t>Multi-factor authentication used for authenticating customers of online customer services provides a phishing-resistant option.</t>
  </si>
  <si>
    <t>ISM-1682</t>
  </si>
  <si>
    <t>Multi-factor authentication used for authenticating users of systems is phishing_x0002_resistant.</t>
  </si>
  <si>
    <t>ISM-1683</t>
  </si>
  <si>
    <t>Successful and unsuccessful multi-factor authentication events are centrally logged.</t>
  </si>
  <si>
    <t>ISM-1815</t>
  </si>
  <si>
    <t>Event logs are protected from unauthorised modification and deletion.</t>
  </si>
  <si>
    <t>ISM-1906</t>
  </si>
  <si>
    <t>Event logs from internet-facing servers are analysed in a timely manner to detect cyber security events.</t>
  </si>
  <si>
    <t>ISM-1228</t>
  </si>
  <si>
    <t>Cyber security events are analysed in a timely manner to identify cyber security incidents.</t>
  </si>
  <si>
    <t>ISM-0123</t>
  </si>
  <si>
    <t>Cyber security incidents are reported to the Chief Information Security Officer, or one of their delegates, as soon as possible after they occur or are discovered.</t>
  </si>
  <si>
    <t>ISM-0140</t>
  </si>
  <si>
    <t>Cyber security incidents are reported to ASD as soon as possible after they occur or are discovered.</t>
  </si>
  <si>
    <t>ISM-1819</t>
  </si>
  <si>
    <t>Following the identification of a cyber security incident, the cyber security incident response plan is enacted.</t>
  </si>
  <si>
    <t>ISM-1505</t>
  </si>
  <si>
    <t>Multi-factor authentication is used to authenticate users of data repositories.</t>
  </si>
  <si>
    <t>ISM-1874</t>
  </si>
  <si>
    <t>Multi-factor authentication used for authenticating customers of online customer services is phishing-resistant.</t>
  </si>
  <si>
    <t>ISM-1894</t>
  </si>
  <si>
    <t>Multi-factor authentication used for authenticating users of data repositories is phishing-resistant.</t>
  </si>
  <si>
    <t>ISM-1907</t>
  </si>
  <si>
    <t>Event logs from non-internet-facing servers are analysed in a timely manner to detect cyber security events.</t>
  </si>
  <si>
    <t>ISM-0109</t>
  </si>
  <si>
    <t>Event logs from workstations are analysed in a timely manner to detect cyber security events.</t>
  </si>
  <si>
    <t>Restrict Administrative Privileges</t>
  </si>
  <si>
    <t>Restrict Administrative Privileges provides guidelines designed for administrative controls, ensuring that only authorised personnel have access to sensitive data and systems, mitigating security risks associated with the exploitation of administrative account management vulnerabilities.</t>
  </si>
  <si>
    <t>ISM-1507</t>
  </si>
  <si>
    <t>Requests for privileged access to systems, applications and data repositories are validated when first requested.</t>
  </si>
  <si>
    <t>ISM-0445</t>
  </si>
  <si>
    <t>Privileged users are assigned a dedicated privileged account to be used solely for duties requiring privileged access.</t>
  </si>
  <si>
    <t>ISM-1175</t>
  </si>
  <si>
    <t>Privileged accounts (excluding those explicitly authorised to access online services) are prevented from accessing the internet, email and web services.</t>
  </si>
  <si>
    <t>ISM-1883</t>
  </si>
  <si>
    <t>Privileged accounts explicitly authorised to access online services are strictly limited to only what is required for users and services to undertake their duties.</t>
  </si>
  <si>
    <t>ISM-1380</t>
  </si>
  <si>
    <t>Privileged users use separate privileged and unprivileged operating environments.</t>
  </si>
  <si>
    <t>ISM-1688</t>
  </si>
  <si>
    <t>Unprivileged accounts cannot logon to privileged operating environments.</t>
  </si>
  <si>
    <t>ISM-1689</t>
  </si>
  <si>
    <t>Privileged accounts (excluding local administrator accounts) cannot logon to unprivileged operating environments.</t>
  </si>
  <si>
    <t>ISM-1647</t>
  </si>
  <si>
    <t>Privileged access to systems, applications and data repositories is disabled after 12 months unless revalidated.</t>
  </si>
  <si>
    <t>ISM-1648</t>
  </si>
  <si>
    <t>Privileged access to systems and applications is disabled after 45 days of inactivity.</t>
  </si>
  <si>
    <t>ISM-1687</t>
  </si>
  <si>
    <t>Privileged operating environments are not virtualised within unprivileged operating environments.</t>
  </si>
  <si>
    <t>ISM-1387</t>
  </si>
  <si>
    <t>Administrative activities are conducted through jump servers.</t>
  </si>
  <si>
    <t>ISM-1685</t>
  </si>
  <si>
    <t>Credentials for break glass accounts, local administrator accounts and service accounts are long, unique, unpredictable and managed.</t>
  </si>
  <si>
    <t>ISM-1509</t>
  </si>
  <si>
    <t>Privileged access events are centrally logged.</t>
  </si>
  <si>
    <t>ISM-1650</t>
  </si>
  <si>
    <t>Privileged account and group management events are centrally logged.</t>
  </si>
  <si>
    <t>ISM-1508</t>
  </si>
  <si>
    <t>Privileged access to systems, applications and data repositories is limited to only what is required for users and services to undertake their duties.</t>
  </si>
  <si>
    <t>ISM-1898</t>
  </si>
  <si>
    <t>Secure Admin Workstations are used in the performance of administrative activities.</t>
  </si>
  <si>
    <t>ISM-1649</t>
  </si>
  <si>
    <t>Just-in-time administration is used for administering systems and applications.</t>
  </si>
  <si>
    <t>ISM-1896</t>
  </si>
  <si>
    <t>Memory integrity functionality is enabled.</t>
  </si>
  <si>
    <t>ISM-1861</t>
  </si>
  <si>
    <t>Local Security Authority protection functionality is enabled.</t>
  </si>
  <si>
    <t>ISM-1686</t>
  </si>
  <si>
    <t>Credential Guard functionality is enabled.</t>
  </si>
  <si>
    <t>ISM-1897</t>
  </si>
  <si>
    <t>Remote Credential Guard functionality is enabled.</t>
  </si>
  <si>
    <t>Application Control</t>
  </si>
  <si>
    <t xml:space="preserve">The implementation of effective application 
control is one of the Essential Eight risk 
mitigation strategies. The process step for 
assessing application control implemented by 
an organisation at a given maturity level, seeks 
to identify the methods that have been put in 
place to prevent unauthorised execution of 
malicious code so that a maturity level is able to 
be assigned. </t>
  </si>
  <si>
    <t>Mutrity Level</t>
  </si>
  <si>
    <t>ISM-0843</t>
  </si>
  <si>
    <t>Application control is implemented on workstations.</t>
  </si>
  <si>
    <t>ISM-1870</t>
  </si>
  <si>
    <t>Application control is applied to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</si>
  <si>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</si>
  <si>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</si>
  <si>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ISM-1490</t>
  </si>
  <si>
    <t>Application control is implemented on internet-facing servers.</t>
  </si>
  <si>
    <t>ISM-1871</t>
  </si>
  <si>
    <t>Application control is applied to all locations other than user profiles and temporary folders used by operating systems, web browsers and email clients.</t>
  </si>
  <si>
    <t>ISM-1544</t>
  </si>
  <si>
    <t>Microsoft’s recommended application blocklist is implemented.</t>
  </si>
  <si>
    <t>ISM-1582</t>
  </si>
  <si>
    <t>Application control rulesets are validated on an annual or more frequent basis.</t>
  </si>
  <si>
    <t>ISM-1660</t>
  </si>
  <si>
    <t>Allowed and blocked application control events are centrally logged.</t>
  </si>
  <si>
    <t>ISM-1656</t>
  </si>
  <si>
    <t>Application control is implemented on non-internet-facing servers.</t>
  </si>
  <si>
    <t>ISM-1658</t>
  </si>
  <si>
    <t>Application control restricts the execution of drivers to an organisation_x0002_approved set.</t>
  </si>
  <si>
    <t>Microsoft’s vulnerable driver blocklist is implemented.</t>
  </si>
  <si>
    <t>Restrict Microsoft Office Macros</t>
  </si>
  <si>
    <t>Configuring Microsoft Office Macro settings is an 
important step in hardening systems. The process for 
assessing the implementation of Microsoft Office Macro 
security controls by an organisation includes checks to 
determine whether security settings have been properly 
configured to reduce the likelihood that malicious 
macros are run.</t>
  </si>
  <si>
    <t>ISM-1671</t>
  </si>
  <si>
    <t>Microsoft Office macros are disabled for users that do not have a demonstrated business requirement.</t>
  </si>
  <si>
    <t>ISM-1488</t>
  </si>
  <si>
    <t>Microsoft Office macros in files originating from the internet are blocked.</t>
  </si>
  <si>
    <t>ISM-1672</t>
  </si>
  <si>
    <t>Microsoft Office macro antivirus scanning is enabled.</t>
  </si>
  <si>
    <t>ISM-1489</t>
  </si>
  <si>
    <t>Microsoft Office macro security settings cannot be changed by users.</t>
  </si>
  <si>
    <t>ISM-1673</t>
  </si>
  <si>
    <t>Microsoft Office macros are blocked from making Win32 API calls.</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</si>
  <si>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</si>
  <si>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</si>
  <si>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</si>
  <si>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</si>
  <si>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</si>
  <si>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</si>
  <si>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</si>
  <si>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</si>
  <si>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</si>
  <si>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</si>
  <si>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</si>
  <si>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</si>
  <si>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User Application Hardening</t>
  </si>
  <si>
    <t>The process of assessing whether user application 
hardening security controls are in place and 
operating effectively involves reviewing specific 
application configuration and the use of native 
tools and features such as Windows Defender 
Exploit Guard – ASR. Utilising tools designed for 
this purpose, such as E8MVT and vulnerability 
scanners can not only automate aspects of the 
assessment, but are likely to produce better 
assessment evidence.</t>
  </si>
  <si>
    <t>ISM-1654</t>
  </si>
  <si>
    <t>Internet Explorer 11 is disabled or removed.</t>
  </si>
  <si>
    <t>ISM-1486</t>
  </si>
  <si>
    <t>Web browsers do not process Java from the internet.</t>
  </si>
  <si>
    <t>ISM-1485</t>
  </si>
  <si>
    <t>Web browsers do not process web advertisements from the internet.</t>
  </si>
  <si>
    <t>ISM-1585</t>
  </si>
  <si>
    <t>Web browser security settings cannot be changed by users.</t>
  </si>
  <si>
    <t>ISM-1412</t>
  </si>
  <si>
    <t>Web browsers are hardened using ASD and vendor hardening guidance, with the most restrictive guidance taking precedence when conflicts occur.</t>
  </si>
  <si>
    <t>ISM-1667</t>
  </si>
  <si>
    <t>Microsoft Office is blocked from creating child processes.</t>
  </si>
  <si>
    <t>ISM-1668</t>
  </si>
  <si>
    <t>Microsoft Office is blocked from creating executable content.</t>
  </si>
  <si>
    <t>ISM-1669</t>
  </si>
  <si>
    <t>Microsoft Office is blocked from injecting code into other processes.</t>
  </si>
  <si>
    <t>ISM-1542</t>
  </si>
  <si>
    <t>Microsoft Office is configured to prevent activation of Object Linking and Embedding packages.</t>
  </si>
  <si>
    <t>ISM-1859</t>
  </si>
  <si>
    <t>Office productivity suites are hardened using ASD and vendor hardening guidance, with the most restrictive guidance taking precedence when conflicts occur.</t>
  </si>
  <si>
    <t>ISM-1823</t>
  </si>
  <si>
    <t>Office productivity suite security settings cannot be changed by users.</t>
  </si>
  <si>
    <t>ISM-1670</t>
  </si>
  <si>
    <t>PDF software is blocked from creating child processes.</t>
  </si>
  <si>
    <t>ISM-1860</t>
  </si>
  <si>
    <t>PDF software is hardened using ASD and vendor hardening guidance, with the most restrictive guidance taking precedence when conflicts occur.</t>
  </si>
  <si>
    <t>ISM-1824</t>
  </si>
  <si>
    <t>PDF software security settings cannot be changed by users.</t>
  </si>
  <si>
    <t>ISM-1623</t>
  </si>
  <si>
    <t>PowerShell module logging, script block logging and transcription events are centrally logged.</t>
  </si>
  <si>
    <t>ISM-1889</t>
  </si>
  <si>
    <t>Command line process creation events are centrally logged.</t>
  </si>
  <si>
    <t>ISM-1655</t>
  </si>
  <si>
    <t>.NET Framework 3.5 (includes .NET 2.0 and 3.0) is disabled or removed.</t>
  </si>
  <si>
    <t>ISM-1621</t>
  </si>
  <si>
    <t>Windows PowerShell 2.0 is disabled or removed.</t>
  </si>
  <si>
    <t>ISM-1622</t>
  </si>
  <si>
    <t>PowerShell is configured to use Constrained Language Mode.</t>
  </si>
  <si>
    <t>Regular Backups</t>
  </si>
  <si>
    <t xml:space="preserve">The implementation of effective regular 
backup controls is one of the Essential Eight risk 
mitigation strategies. The process for assessing 
regular backup controls implemented within 
an organisation at a given maturity level, aims 
to identify the measures taken to protect data 
against loss. </t>
  </si>
  <si>
    <t>ISM-1511</t>
  </si>
  <si>
    <t>Backups of data, applications and settings are performed and retained in accordance with business criticality and business continuity requirements.</t>
  </si>
  <si>
    <t>ISM-1810</t>
  </si>
  <si>
    <t>Backups of data, applications and settings are synchronised to enable restoration to a common point in time.</t>
  </si>
  <si>
    <t>ISM-1811</t>
  </si>
  <si>
    <t>Backups of data, applications and settings are retained in a secure and resilient manner.</t>
  </si>
  <si>
    <t>ISM-1515</t>
  </si>
  <si>
    <t>Restoration of data, applications and settings from backups to a common point in time is tested as part of disaster recovery exercises.</t>
  </si>
  <si>
    <t>ISM-1812</t>
  </si>
  <si>
    <t>Unprivileged accounts cannot access backups belonging to other accounts.</t>
  </si>
  <si>
    <t>ISM-1814</t>
  </si>
  <si>
    <t>Unprivileged accounts are prevented from modifying and deleting backups.</t>
  </si>
  <si>
    <t>ISM-1705</t>
  </si>
  <si>
    <t>Privileged accounts (excluding backup administrator accounts) cannot access backups belonging to other accounts.</t>
  </si>
  <si>
    <t>ISM-1707</t>
  </si>
  <si>
    <t>Privileged accounts (excluding backup administrator accounts) are prevented from modifying and deleting backups.</t>
  </si>
  <si>
    <t>ISM-1813</t>
  </si>
  <si>
    <t>Unprivileged accounts cannot access their own backups.</t>
  </si>
  <si>
    <t>ISM-1706</t>
  </si>
  <si>
    <t>Privileged accounts (excluding backup administrator accounts) cannot access their own backups.</t>
  </si>
  <si>
    <t>ISM-1708</t>
  </si>
  <si>
    <t>Backup administrator accounts are prevented from modifying and deleting backups during their retention period</t>
  </si>
  <si>
    <t>User Preferences</t>
  </si>
  <si>
    <t>User-editable cells are indicated in green.</t>
  </si>
  <si>
    <t>Next Review Due (Months)</t>
  </si>
  <si>
    <t>Patch Operating Systems</t>
  </si>
  <si>
    <t>Restrict Administrative Priviliges</t>
  </si>
  <si>
    <t>DO NOT CHANGE ANYTHING ON THIS PAGE</t>
  </si>
  <si>
    <t>Processes Status</t>
  </si>
  <si>
    <t>Level</t>
  </si>
  <si>
    <t>1: Performed</t>
  </si>
  <si>
    <t>2: Documented</t>
  </si>
  <si>
    <t>3: Managed</t>
  </si>
  <si>
    <t>4: Measured</t>
  </si>
  <si>
    <t>5: Optimized</t>
  </si>
  <si>
    <t>Practices Status</t>
  </si>
  <si>
    <t>Score</t>
  </si>
  <si>
    <t>Count Total</t>
  </si>
  <si>
    <t>Dashboard #</t>
  </si>
  <si>
    <t>Review Due</t>
  </si>
  <si>
    <t>Target Level</t>
  </si>
  <si>
    <t>Total Count</t>
  </si>
  <si>
    <t>Completed</t>
  </si>
  <si>
    <t>ML 2</t>
  </si>
  <si>
    <t>ML 3</t>
  </si>
  <si>
    <t>Dashboard Controls Chart Data</t>
  </si>
  <si>
    <t>Control</t>
  </si>
  <si>
    <t>Inverse Completed</t>
  </si>
  <si>
    <t>Total</t>
  </si>
  <si>
    <t>Dashboard Chart</t>
  </si>
  <si>
    <t>Overdue Controls</t>
  </si>
  <si>
    <t>Count</t>
  </si>
  <si>
    <t>AFL Teams</t>
  </si>
  <si>
    <t>Adelaide</t>
  </si>
  <si>
    <t>Brisbane</t>
  </si>
  <si>
    <t>Carlton</t>
  </si>
  <si>
    <t>Collingwood</t>
  </si>
  <si>
    <t>Essendon</t>
  </si>
  <si>
    <t>Geelong</t>
  </si>
  <si>
    <t>Greater Western Sydney</t>
  </si>
  <si>
    <t>Gold Coast</t>
  </si>
  <si>
    <t>Hawthorn</t>
  </si>
  <si>
    <t>North Melborne</t>
  </si>
  <si>
    <t>Melbourne</t>
  </si>
  <si>
    <t>Port Adelaide</t>
  </si>
  <si>
    <t>Richmond</t>
  </si>
  <si>
    <t>St Kilda</t>
  </si>
  <si>
    <t>Sydney</t>
  </si>
  <si>
    <t>Tasmania</t>
  </si>
  <si>
    <t>West Coast</t>
  </si>
  <si>
    <t>Western Bulldogs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</si>
</sst>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b/>
      <sz val="11"/>
      <color theme="0"/>
      <name val="Aptos Narrow"/>
      <family val="2"/>
      <scheme val="minor"/>
    </font>
    <font>
      <b/>
      <sz val="11"/>
      <color theme="1"/>
      <name val="Aptos Narrow"/>
      <family val="2"/>
      <scheme val="minor"/>
    </font>
    <font>
      <b/>
      <sz val="22"/>
      <color theme="0"/>
      <name val="Aptos Narrow"/>
      <family val="2"/>
      <scheme val="minor"/>
    </font>
    <font>
      <b/>
      <sz val="12"/>
      <color theme="0"/>
      <name val="Aptos Narrow"/>
      <family val="2"/>
      <scheme val="minor"/>
    </font>
    <font>
      <sz val="10"/>
      <color rgb="FFFFFFFF"/>
      <name val="Calibri"/>
      <family val="2"/>
    </font>
    <font>
      <sz val="10"/>
      <name val="Calibri"/>
      <family val="2"/>
    </font>
    <font>
      <sz val="36"/>
      <color theme="4"/>
      <name val="Aptos Narrow"/>
      <family val="2"/>
      <scheme val="minor"/>
    </font>
    <font>
      <b/>
      <sz val="10"/>
      <name val="Calibri"/>
      <family val="2"/>
    </font>
    <font>
      <b/>
      <sz val="10"/>
      <color rgb="FFFFFFFF"/>
      <name val="Calibri"/>
      <family val="2"/>
    </font>
    <font>
      <b/>
      <sz val="10"/>
      <color theme="0"/>
      <name val="Calibri"/>
      <family val="2"/>
    </font>
    <font>
      <sz val="11"/>
      <color rgb="FF000000"/>
      <name val="Aptos Narrow"/>
      <family val="2"/>
      <scheme val="minor"/>
    </font>
    <font>
      <sz val="10"/>
      <color theme="0"/>
      <name val="Calibri"/>
      <family val="2"/>
    </font>
    <font>
      <b/>
      <sz val="16"/>
      <color theme="4"/>
      <name val="Aptos Narrow"/>
      <family val="2"/>
      <scheme val="minor"/>
    </font>
    <font>
      <sz val="11"/>
      <color rgb="FFFFFFFF"/>
      <name val="Courier New"/>
      <family val="3"/>
    </font>
    <font>
      <sz val="11"/>
      <color rgb="FF006100"/>
      <name val="Aptos Narrow"/>
      <family val="2"/>
      <scheme val="minor"/>
    </font>
    <font>
      <b/>
      <sz val="20"/>
      <color rgb="FFFF0000"/>
      <name val="Aptos Narrow"/>
      <family val="2"/>
      <scheme val="minor"/>
    </font>
    <font>
      <b/>
      <sz val="11"/>
      <color rgb="FF006100"/>
      <name val="Aptos Narrow"/>
      <family val="2"/>
      <scheme val="minor"/>
    </font>
    <font>
      <b/>
      <sz val="11"/>
      <color theme="3" tint="9.9978637043366805E-2"/>
      <name val="Aptos Narrow"/>
      <family val="2"/>
      <scheme val="minor"/>
    </font>
    <font>
      <sz val="11"/>
      <color theme="4"/>
      <name val="Aptos Narrow"/>
      <family val="2"/>
      <scheme val="minor"/>
    </font>
    <font>
      <b/>
      <sz val="12"/>
      <name val="Aptos Narrow"/>
      <family val="2"/>
      <scheme val="minor"/>
    </font>
    <font>
      <b/>
      <sz val="12"/>
      <color theme="1"/>
      <name val="Aptos Narrow"/>
      <family val="2"/>
      <scheme val="minor"/>
    </font>
    <font>
      <b/>
      <sz val="24"/>
      <color theme="4"/>
      <name val="Aptos Narrow"/>
      <family val="2"/>
      <scheme val="minor"/>
    </font>
    <font>
      <b/>
      <sz val="12"/>
      <color theme="3" tint="9.9978637043366805E-2"/>
      <name val="Aptos Narrow"/>
      <family val="2"/>
      <scheme val="minor"/>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EA7F44"/>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bgColor rgb="FF38761D"/>
      </patternFill>
    </fill>
    <fill>
      <patternFill patternType="solid">
        <fgColor rgb="FFC6EFCE"/>
      </patternFill>
    </fill>
    <fill>
      <patternFill patternType="solid">
        <fgColor theme="2"/>
        <bgColor indexed="64"/>
      </patternFill>
    </fill>
  </fills>
  <borders count="1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2">
    <xf numFmtId="0" fontId="0" fillId="0" borderId="0"/>
    <xf numFmtId="0" fontId="15" fillId="10" borderId="0" applyNumberFormat="0" applyBorder="0" applyAlignment="0" applyProtection="0"/>
  </cellStyleXfs>
  <cellXfs count="120">
    <xf numFmtId="0" fontId="0" fillId="0" borderId="0" xfId="0"/>
    <xf numFmtId="0" fontId="0" fillId="0" borderId="0" xfId="0" applyAlignment="1">
      <alignment wrapText="1"/>
    </xf>
    <xf numFmtId="0" fontId="2" fillId="0" borderId="0" xfId="0" applyFont="1"/>
    <xf numFmtId="0" fontId="0" fillId="2" borderId="0" xfId="0" applyFill="1"/>
    <xf numFmtId="0" fontId="0" fillId="0" borderId="0" xfId="0" applyAlignment="1">
      <alignment horizontal="center" vertical="center"/>
    </xf>
    <xf numFmtId="0" fontId="4" fillId="3" borderId="0" xfId="0" applyFont="1" applyFill="1" applyAlignment="1">
      <alignment horizontal="center"/>
    </xf>
    <xf numFmtId="0" fontId="4" fillId="3" borderId="0" xfId="0" applyFont="1" applyFill="1"/>
    <xf numFmtId="0" fontId="1" fillId="3" borderId="0" xfId="0" applyFont="1" applyFill="1"/>
    <xf numFmtId="0" fontId="6" fillId="0" borderId="0" xfId="0" applyFont="1"/>
    <xf numFmtId="10" fontId="0" fillId="0" borderId="0" xfId="0" applyNumberFormat="1"/>
    <xf numFmtId="0" fontId="1" fillId="5" borderId="0" xfId="0" applyFont="1" applyFill="1"/>
    <xf numFmtId="0" fontId="0" fillId="2" borderId="0" xfId="0" applyFill="1" applyAlignment="1">
      <alignment horizontal="left" indent="1"/>
    </xf>
    <xf numFmtId="0" fontId="0" fillId="0" borderId="0" xfId="0" applyAlignment="1">
      <alignment horizontal="left" wrapText="1"/>
    </xf>
    <xf numFmtId="14" fontId="0" fillId="0" borderId="0" xfId="0" applyNumberFormat="1"/>
    <xf numFmtId="14" fontId="0" fillId="0" borderId="0" xfId="0" applyNumberFormat="1" applyAlignment="1">
      <alignment horizontal="center" vertical="center"/>
    </xf>
    <xf numFmtId="0" fontId="1" fillId="6" borderId="0" xfId="0" applyFont="1" applyFill="1"/>
    <xf numFmtId="10" fontId="2" fillId="4" borderId="0" xfId="0" applyNumberFormat="1" applyFont="1" applyFill="1" applyAlignment="1">
      <alignment horizontal="left" indent="1"/>
    </xf>
    <xf numFmtId="0" fontId="0" fillId="8" borderId="0" xfId="0" applyFill="1"/>
    <xf numFmtId="0" fontId="5" fillId="9" borderId="1" xfId="0" applyFont="1" applyFill="1" applyBorder="1" applyAlignment="1">
      <alignment horizontal="center"/>
    </xf>
    <xf numFmtId="0" fontId="5" fillId="9" borderId="2" xfId="0" applyFont="1" applyFill="1" applyBorder="1" applyAlignment="1">
      <alignment horizontal="center"/>
    </xf>
    <xf numFmtId="0" fontId="5" fillId="9" borderId="4" xfId="0" applyFont="1" applyFill="1" applyBorder="1"/>
    <xf numFmtId="0" fontId="8" fillId="0" borderId="12" xfId="0" applyFont="1" applyBorder="1"/>
    <xf numFmtId="0" fontId="8" fillId="0" borderId="13" xfId="0" applyFont="1" applyBorder="1"/>
    <xf numFmtId="0" fontId="8" fillId="0" borderId="14" xfId="0" applyFont="1" applyBorder="1"/>
    <xf numFmtId="0" fontId="6" fillId="0" borderId="9" xfId="0" applyFont="1" applyBorder="1"/>
    <xf numFmtId="10" fontId="6" fillId="0" borderId="16" xfId="0" applyNumberFormat="1" applyFont="1" applyBorder="1"/>
    <xf numFmtId="10" fontId="6" fillId="0" borderId="3" xfId="0" applyNumberFormat="1" applyFont="1" applyBorder="1"/>
    <xf numFmtId="0" fontId="5" fillId="9" borderId="6" xfId="0" applyFont="1" applyFill="1" applyBorder="1" applyAlignment="1">
      <alignment horizontal="center"/>
    </xf>
    <xf numFmtId="0" fontId="5" fillId="9" borderId="4" xfId="0" applyFont="1" applyFill="1" applyBorder="1" applyAlignment="1">
      <alignment horizontal="center"/>
    </xf>
    <xf numFmtId="0" fontId="0" fillId="0" borderId="7" xfId="0" applyBorder="1"/>
    <xf numFmtId="10" fontId="0" fillId="0" borderId="8" xfId="0" applyNumberFormat="1" applyBorder="1"/>
    <xf numFmtId="0" fontId="0" fillId="0" borderId="9" xfId="0" applyBorder="1"/>
    <xf numFmtId="10" fontId="0" fillId="0" borderId="10" xfId="0" applyNumberFormat="1" applyBorder="1"/>
    <xf numFmtId="10" fontId="0" fillId="0" borderId="11" xfId="0" applyNumberFormat="1" applyBorder="1"/>
    <xf numFmtId="0" fontId="1" fillId="3" borderId="4" xfId="0" applyFont="1" applyFill="1" applyBorder="1"/>
    <xf numFmtId="0" fontId="1" fillId="3" borderId="5" xfId="0" applyFont="1" applyFill="1" applyBorder="1"/>
    <xf numFmtId="0" fontId="10" fillId="3" borderId="5" xfId="0" applyFont="1" applyFill="1" applyBorder="1"/>
    <xf numFmtId="0" fontId="10" fillId="3" borderId="6" xfId="0" applyFont="1" applyFill="1" applyBorder="1"/>
    <xf numFmtId="0" fontId="0" fillId="0" borderId="0" xfId="0" applyAlignment="1">
      <alignment horizontal="center"/>
    </xf>
    <xf numFmtId="0" fontId="11" fillId="0" borderId="0" xfId="0" applyFont="1" applyAlignment="1">
      <alignment horizontal="center" vertical="center" wrapText="1"/>
    </xf>
    <xf numFmtId="0" fontId="5" fillId="9" borderId="15" xfId="0" applyFont="1" applyFill="1" applyBorder="1" applyAlignment="1">
      <alignment horizontal="center"/>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center" vertical="center"/>
    </xf>
    <xf numFmtId="10" fontId="6" fillId="0" borderId="11" xfId="0" applyNumberFormat="1" applyFont="1" applyBorder="1"/>
    <xf numFmtId="0" fontId="6" fillId="0" borderId="12" xfId="0" applyFont="1" applyBorder="1"/>
    <xf numFmtId="0" fontId="12" fillId="3" borderId="3" xfId="0" applyFont="1" applyFill="1" applyBorder="1"/>
    <xf numFmtId="0" fontId="6" fillId="0" borderId="0" xfId="0" applyFont="1" applyAlignment="1">
      <alignment horizontal="center"/>
    </xf>
    <xf numFmtId="0" fontId="5" fillId="0" borderId="0" xfId="0" applyFont="1" applyAlignment="1">
      <alignment horizontal="center"/>
    </xf>
    <xf numFmtId="0" fontId="12" fillId="0" borderId="0" xfId="0" applyFont="1"/>
    <xf numFmtId="0" fontId="5" fillId="9" borderId="8" xfId="0" applyFont="1" applyFill="1" applyBorder="1" applyAlignment="1">
      <alignment horizontal="center"/>
    </xf>
    <xf numFmtId="0" fontId="1" fillId="3" borderId="3" xfId="0" applyFont="1" applyFill="1" applyBorder="1"/>
    <xf numFmtId="0" fontId="0" fillId="0" borderId="3" xfId="0" applyBorder="1"/>
    <xf numFmtId="0" fontId="3" fillId="3" borderId="0" xfId="0" applyFont="1" applyFill="1" applyAlignment="1">
      <alignment vertical="center"/>
    </xf>
    <xf numFmtId="0" fontId="4" fillId="2" borderId="0" xfId="0" applyFont="1" applyFill="1"/>
    <xf numFmtId="0" fontId="4" fillId="2" borderId="0" xfId="0" applyFont="1" applyFill="1" applyAlignment="1">
      <alignment horizontal="center"/>
    </xf>
    <xf numFmtId="0" fontId="14" fillId="0" borderId="0" xfId="0" applyFont="1"/>
    <xf numFmtId="0" fontId="0" fillId="0" borderId="0" xfId="0" applyAlignment="1">
      <alignment vertical="center"/>
    </xf>
    <xf numFmtId="0" fontId="13" fillId="2" borderId="0" xfId="0" applyFont="1" applyFill="1" applyAlignment="1">
      <alignment vertical="center"/>
    </xf>
    <xf numFmtId="0" fontId="2" fillId="2" borderId="0" xfId="0" applyFont="1" applyFill="1"/>
    <xf numFmtId="0" fontId="0" fillId="2" borderId="0" xfId="0" applyFill="1" applyAlignment="1">
      <alignment horizontal="center" vertical="center"/>
    </xf>
    <xf numFmtId="14" fontId="0" fillId="2" borderId="0" xfId="0" applyNumberFormat="1" applyFill="1" applyAlignment="1">
      <alignment horizontal="center" vertical="center"/>
    </xf>
    <xf numFmtId="0" fontId="0" fillId="2" borderId="0" xfId="0" applyFill="1" applyAlignment="1">
      <alignment wrapText="1"/>
    </xf>
    <xf numFmtId="0" fontId="12" fillId="3" borderId="3" xfId="0" applyFont="1" applyFill="1" applyBorder="1" applyAlignment="1">
      <alignment horizontal="center"/>
    </xf>
    <xf numFmtId="0" fontId="16" fillId="0" borderId="0" xfId="0" applyFont="1"/>
    <xf numFmtId="0" fontId="17" fillId="10" borderId="3" xfId="1" applyFont="1" applyBorder="1"/>
    <xf numFmtId="0" fontId="0" fillId="3" borderId="0" xfId="0" applyFill="1"/>
    <xf numFmtId="10" fontId="0" fillId="2" borderId="0" xfId="0" applyNumberFormat="1" applyFill="1"/>
    <xf numFmtId="10" fontId="18" fillId="2" borderId="0" xfId="0" applyNumberFormat="1" applyFont="1" applyFill="1"/>
    <xf numFmtId="9" fontId="19" fillId="2" borderId="0" xfId="0" applyNumberFormat="1" applyFont="1" applyFill="1" applyAlignment="1">
      <alignment vertical="center"/>
    </xf>
    <xf numFmtId="9" fontId="7" fillId="2" borderId="0" xfId="0" applyNumberFormat="1" applyFont="1" applyFill="1" applyAlignment="1">
      <alignment vertical="center"/>
    </xf>
    <xf numFmtId="0" fontId="2" fillId="2" borderId="0" xfId="0" applyFont="1" applyFill="1" applyAlignment="1">
      <alignment vertical="center"/>
    </xf>
    <xf numFmtId="10" fontId="23" fillId="2" borderId="0" xfId="0" applyNumberFormat="1" applyFont="1" applyFill="1" applyAlignment="1">
      <alignment horizontal="center"/>
    </xf>
    <xf numFmtId="0" fontId="5" fillId="9" borderId="17" xfId="0" applyFont="1" applyFill="1" applyBorder="1" applyAlignment="1">
      <alignment horizontal="center"/>
    </xf>
    <xf numFmtId="10" fontId="23" fillId="2" borderId="0" xfId="0" applyNumberFormat="1" applyFont="1" applyFill="1"/>
    <xf numFmtId="0" fontId="0" fillId="3" borderId="0" xfId="0" applyFill="1" applyAlignment="1">
      <alignment horizontal="center"/>
    </xf>
    <xf numFmtId="0" fontId="0" fillId="2" borderId="0" xfId="0" applyFill="1" applyAlignment="1">
      <alignment horizontal="center"/>
    </xf>
    <xf numFmtId="10" fontId="22" fillId="8" borderId="0" xfId="0" applyNumberFormat="1" applyFont="1" applyFill="1" applyAlignment="1">
      <alignment horizontal="center" vertical="center"/>
    </xf>
    <xf numFmtId="9" fontId="20" fillId="8" borderId="0" xfId="0" applyNumberFormat="1" applyFont="1" applyFill="1" applyAlignment="1">
      <alignment horizontal="center" vertical="center"/>
    </xf>
    <xf numFmtId="0" fontId="1" fillId="3" borderId="0" xfId="0" applyFont="1" applyFill="1" applyAlignment="1">
      <alignment horizontal="center"/>
    </xf>
    <xf numFmtId="0" fontId="0" fillId="7" borderId="0" xfId="0" applyFill="1" applyAlignment="1">
      <alignment horizontal="center"/>
    </xf>
    <xf numFmtId="0" fontId="3" fillId="3" borderId="0" xfId="0" applyFont="1" applyFill="1" applyAlignment="1">
      <alignment horizontal="center" vertical="center"/>
    </xf>
    <xf numFmtId="0" fontId="4" fillId="2" borderId="0" xfId="0" applyFont="1" applyFill="1" applyAlignment="1">
      <alignment horizontal="center"/>
    </xf>
    <xf numFmtId="0" fontId="21" fillId="8" borderId="0" xfId="0" applyFont="1" applyFill="1" applyAlignment="1">
      <alignment horizontal="center"/>
    </xf>
    <xf numFmtId="0" fontId="22" fillId="8" borderId="0" xfId="0" applyFont="1" applyFill="1" applyAlignment="1">
      <alignment horizontal="center" vertical="center"/>
    </xf>
    <xf numFmtId="10" fontId="23" fillId="2" borderId="0" xfId="0" applyNumberFormat="1" applyFont="1" applyFill="1" applyAlignment="1">
      <alignment horizontal="center"/>
    </xf>
    <xf numFmtId="0" fontId="0" fillId="0" borderId="0" xfId="0" applyAlignment="1">
      <alignment horizontal="center" vertical="center"/>
    </xf>
    <xf numFmtId="0" fontId="4" fillId="3"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0" fillId="7" borderId="4" xfId="0" applyFill="1" applyBorder="1" applyAlignment="1">
      <alignment horizontal="center" vertical="center" wrapText="1"/>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3" fillId="3" borderId="0" xfId="0" applyFont="1" applyFill="1" applyAlignment="1">
      <alignment horizontal="center" vertical="center" wrapText="1"/>
    </xf>
    <xf numFmtId="0" fontId="0" fillId="0" borderId="0" xfId="0" applyAlignment="1">
      <alignment horizontal="center"/>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0" xfId="0" applyFill="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9" fillId="9" borderId="12" xfId="0" applyFont="1" applyFill="1" applyBorder="1" applyAlignment="1">
      <alignment horizontal="center"/>
    </xf>
    <xf numFmtId="0" fontId="9" fillId="9" borderId="14" xfId="0" applyFont="1" applyFill="1" applyBorder="1" applyAlignment="1">
      <alignment horizontal="center"/>
    </xf>
    <xf numFmtId="0" fontId="0" fillId="2" borderId="0" xfId="0" applyFill="1" applyAlignment="1">
      <alignment horizontal="center" vertical="center"/>
    </xf>
    <xf numFmtId="0" fontId="0" fillId="11" borderId="4" xfId="0" applyFill="1" applyBorder="1" applyAlignment="1">
      <alignment horizontal="left" vertical="center"/>
    </xf>
    <xf numFmtId="0" fontId="0" fillId="11" borderId="5" xfId="0" applyFill="1" applyBorder="1" applyAlignment="1">
      <alignment horizontal="left" vertical="center"/>
    </xf>
    <xf numFmtId="0" fontId="0" fillId="11" borderId="6" xfId="0" applyFill="1" applyBorder="1" applyAlignment="1">
      <alignment horizontal="left" vertical="center"/>
    </xf>
    <xf numFmtId="0" fontId="0" fillId="11" borderId="9" xfId="0" applyFill="1" applyBorder="1" applyAlignment="1">
      <alignment horizontal="left" vertical="center"/>
    </xf>
    <xf numFmtId="0" fontId="0" fillId="11" borderId="10" xfId="0" applyFill="1" applyBorder="1" applyAlignment="1">
      <alignment horizontal="left" vertical="center"/>
    </xf>
    <xf numFmtId="0" fontId="0" fillId="11" borderId="11" xfId="0" applyFill="1" applyBorder="1" applyAlignment="1">
      <alignment horizontal="left" vertical="center"/>
    </xf>
    <xf numFmtId="0" fontId="9" fillId="9" borderId="13" xfId="0" applyFont="1" applyFill="1" applyBorder="1" applyAlignment="1">
      <alignment horizontal="center"/>
    </xf>
  </cellXfs>
  <cellStyles count="2">
    <cellStyle name="Good" xfId="1" builtinId="26"/>
    <cellStyle name="Normal" xfId="0" builtinId="0"/>
  </cellStyles>
  <dxfs count="54">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9" tint="0.59996337778862885"/>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9" tint="0.59996337778862885"/>
        </patternFill>
      </fill>
    </dxf>
    <dxf>
      <fill>
        <patternFill>
          <bgColor theme="8" tint="0.79998168889431442"/>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9" tint="0.59996337778862885"/>
        </patternFill>
      </fill>
    </dxf>
    <dxf>
      <fill>
        <patternFill>
          <bgColor theme="8" tint="0.79998168889431442"/>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9" tint="0.59996337778862885"/>
        </patternFill>
      </fill>
    </dxf>
    <dxf>
      <fill>
        <patternFill>
          <bgColor theme="8" tint="0.79998168889431442"/>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9" tint="0.59996337778862885"/>
        </patternFill>
      </fill>
    </dxf>
    <dxf>
      <fill>
        <patternFill>
          <bgColor theme="8" tint="0.79998168889431442"/>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8" tint="0.79998168889431442"/>
        </patternFill>
      </fill>
    </dxf>
    <dxf>
      <fill>
        <patternFill>
          <bgColor theme="9" tint="0.59996337778862885"/>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8" tint="0.79998168889431442"/>
        </patternFill>
      </fill>
    </dxf>
    <dxf>
      <fill>
        <patternFill>
          <bgColor theme="9" tint="0.59996337778862885"/>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8" tint="0.79998168889431442"/>
        </patternFill>
      </fill>
    </dxf>
    <dxf>
      <fill>
        <patternFill>
          <bgColor theme="9" tint="0.59996337778862885"/>
        </patternFill>
      </fill>
    </dxf>
    <dxf>
      <fill>
        <patternFill>
          <bgColor rgb="FFFF0000"/>
        </patternFill>
      </fill>
    </dxf>
    <dxf>
      <fill>
        <patternFill>
          <bgColor theme="9" tint="0.39994506668294322"/>
        </patternFill>
      </fill>
    </dxf>
    <dxf>
      <fill>
        <patternFill>
          <bgColor rgb="FFFFC7CE"/>
        </patternFill>
      </fill>
    </dxf>
    <dxf>
      <fill>
        <patternFill>
          <bgColor rgb="FFFFFF99"/>
        </patternFill>
      </fill>
    </dxf>
    <dxf>
      <fill>
        <patternFill>
          <bgColor theme="8" tint="0.79998168889431442"/>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A60EFA"/>
      <color rgb="FF46096B"/>
      <color rgb="FFFF7C80"/>
      <color rgb="FFFF5D37"/>
      <color rgb="FFFF3300"/>
      <color rgb="FFFFFF66"/>
      <color rgb="FFEA7F44"/>
      <color rgb="FFFF5050"/>
      <color rgb="FFFF99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Controls Due</a:t>
            </a:r>
            <a:r>
              <a:rPr lang="en-US" baseline="0"/>
              <a:t> F</a:t>
            </a:r>
            <a:r>
              <a:rPr lang="en-US"/>
              <a:t>or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Values!$B$53</c:f>
              <c:strCache>
                <c:ptCount val="1"/>
                <c:pt idx="0">
                  <c:v>Count</c:v>
                </c:pt>
              </c:strCache>
            </c:strRef>
          </c:tx>
          <c:spPr>
            <a:solidFill>
              <a:schemeClr val="accent1"/>
            </a:solidFill>
            <a:ln>
              <a:noFill/>
            </a:ln>
            <a:effectLst/>
          </c:spPr>
          <c:invertIfNegative val="0"/>
          <c:cat>
            <c:strRef>
              <c:f>Values!$A$54:$A$61</c:f>
              <c:strCache>
                <c:ptCount val="8"/>
                <c:pt idx="0">
                  <c:v>Patch Applications</c:v>
                </c:pt>
                <c:pt idx="1">
                  <c:v>Patch Operating Systems</c:v>
                </c:pt>
                <c:pt idx="2">
                  <c:v>Multi-factor Authentication</c:v>
                </c:pt>
                <c:pt idx="3">
                  <c:v>Restrict Administrative Priviliges</c:v>
                </c:pt>
                <c:pt idx="4">
                  <c:v>Application Control</c:v>
                </c:pt>
                <c:pt idx="5">
                  <c:v>Restrict Microsoft Office Macros</c:v>
                </c:pt>
                <c:pt idx="6">
                  <c:v>User Application Hardening</c:v>
                </c:pt>
                <c:pt idx="7">
                  <c:v>Regular Backups</c:v>
                </c:pt>
              </c:strCache>
            </c:strRef>
          </c:cat>
          <c:val>
            <c:numRef>
              <c:f>Values!$B$54:$B$61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60B-42F2-B138-EEC8623F602C}"/>
            </c:ext>
          </c:extLst>
        </c:ser>
        <c:dLbls>
          <c:showLegendKey val="0"/>
          <c:showVal val="0"/>
          <c:showCatName val="0"/>
          <c:showSerName val="0"/>
          <c:showPercent val="0"/>
          <c:showBubbleSize val="0"/>
        </c:dLbls>
        <c:gapWidth val="182"/>
        <c:axId val="362307856"/>
        <c:axId val="362309296"/>
      </c:barChart>
      <c:catAx>
        <c:axId val="36230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09296"/>
        <c:crosses val="autoZero"/>
        <c:auto val="1"/>
        <c:lblAlgn val="ctr"/>
        <c:lblOffset val="100"/>
        <c:noMultiLvlLbl val="0"/>
      </c:catAx>
      <c:valAx>
        <c:axId val="36230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07856"/>
        <c:crosses val="autoZero"/>
        <c:crossBetween val="between"/>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Applications'!$G$3</c:f>
              <c:numCache>
                <c:formatCode>0.00%</c:formatCode>
                <c:ptCount val="1"/>
                <c:pt idx="0">
                  <c:v>0</c:v>
                </c:pt>
              </c:numCache>
            </c:numRef>
          </c:val>
          <c:extLst>
            <c:ext xmlns:c16="http://schemas.microsoft.com/office/drawing/2014/chart" uri="{C3380CC4-5D6E-409C-BE32-E72D297353CC}">
              <c16:uniqueId val="{00000000-01A0-4AD9-80DE-78094A331100}"/>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Applications'!$G$5</c:f>
              <c:numCache>
                <c:formatCode>0.00%</c:formatCode>
                <c:ptCount val="1"/>
                <c:pt idx="0">
                  <c:v>0</c:v>
                </c:pt>
              </c:numCache>
            </c:numRef>
          </c:val>
          <c:extLst>
            <c:ext xmlns:c16="http://schemas.microsoft.com/office/drawing/2014/chart" uri="{C3380CC4-5D6E-409C-BE32-E72D297353CC}">
              <c16:uniqueId val="{00000003-01A0-4AD9-80DE-78094A331100}"/>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Applications'!$G$7</c:f>
              <c:numCache>
                <c:formatCode>0.00%</c:formatCode>
                <c:ptCount val="1"/>
                <c:pt idx="0">
                  <c:v>0</c:v>
                </c:pt>
              </c:numCache>
            </c:numRef>
          </c:val>
          <c:extLst>
            <c:ext xmlns:c16="http://schemas.microsoft.com/office/drawing/2014/chart" uri="{C3380CC4-5D6E-409C-BE32-E72D297353CC}">
              <c16:uniqueId val="{00000004-01A0-4AD9-80DE-78094A331100}"/>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operating systems'!$G$3</c:f>
              <c:numCache>
                <c:formatCode>0.00%</c:formatCode>
                <c:ptCount val="1"/>
                <c:pt idx="0">
                  <c:v>0</c:v>
                </c:pt>
              </c:numCache>
            </c:numRef>
          </c:val>
          <c:extLst>
            <c:ext xmlns:c16="http://schemas.microsoft.com/office/drawing/2014/chart" uri="{C3380CC4-5D6E-409C-BE32-E72D297353CC}">
              <c16:uniqueId val="{00000000-8665-40E4-BF1E-17FE34116FFE}"/>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operating systems'!$G$5</c:f>
              <c:numCache>
                <c:formatCode>0.00%</c:formatCode>
                <c:ptCount val="1"/>
                <c:pt idx="0">
                  <c:v>0</c:v>
                </c:pt>
              </c:numCache>
            </c:numRef>
          </c:val>
          <c:extLst>
            <c:ext xmlns:c16="http://schemas.microsoft.com/office/drawing/2014/chart" uri="{C3380CC4-5D6E-409C-BE32-E72D297353CC}">
              <c16:uniqueId val="{00000001-8665-40E4-BF1E-17FE34116FFE}"/>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'Patch operating systems'!$G$7</c:f>
              <c:numCache>
                <c:formatCode>0.00%</c:formatCode>
                <c:ptCount val="1"/>
                <c:pt idx="0">
                  <c:v>0</c:v>
                </c:pt>
              </c:numCache>
            </c:numRef>
          </c:val>
          <c:extLst>
            <c:ext xmlns:c16="http://schemas.microsoft.com/office/drawing/2014/chart" uri="{C3380CC4-5D6E-409C-BE32-E72D297353CC}">
              <c16:uniqueId val="{00000002-8665-40E4-BF1E-17FE34116FFE}"/>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'Multi-factor Authentication'!$G$3</c:f>
              <c:numCache>
                <c:formatCode>0.00%</c:formatCode>
                <c:ptCount val="1"/>
                <c:pt idx="0">
                  <c:v>0</c:v>
                </c:pt>
              </c:numCache>
            </c:numRef>
          </c:val>
          <c:extLst>
            <c:ext xmlns:c16="http://schemas.microsoft.com/office/drawing/2014/chart" uri="{C3380CC4-5D6E-409C-BE32-E72D297353CC}">
              <c16:uniqueId val="{00000000-B239-4145-9C40-CC3488B9E7F9}"/>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'Multi-factor Authentication'!$G$5</c:f>
              <c:numCache>
                <c:formatCode>0.00%</c:formatCode>
                <c:ptCount val="1"/>
                <c:pt idx="0">
                  <c:v>0</c:v>
                </c:pt>
              </c:numCache>
            </c:numRef>
          </c:val>
          <c:extLst>
            <c:ext xmlns:c16="http://schemas.microsoft.com/office/drawing/2014/chart" uri="{C3380CC4-5D6E-409C-BE32-E72D297353CC}">
              <c16:uniqueId val="{00000001-B239-4145-9C40-CC3488B9E7F9}"/>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'Multi-factor Authentication'!$G$7</c:f>
              <c:numCache>
                <c:formatCode>0.00%</c:formatCode>
                <c:ptCount val="1"/>
                <c:pt idx="0">
                  <c:v>0</c:v>
                </c:pt>
              </c:numCache>
            </c:numRef>
          </c:val>
          <c:extLst>
            <c:ext xmlns:c16="http://schemas.microsoft.com/office/drawing/2014/chart" uri="{C3380CC4-5D6E-409C-BE32-E72D297353CC}">
              <c16:uniqueId val="{00000002-B239-4145-9C40-CC3488B9E7F9}"/>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Admin Privileges'!$G$3</c:f>
              <c:numCache>
                <c:formatCode>0.00%</c:formatCode>
                <c:ptCount val="1"/>
                <c:pt idx="0">
                  <c:v>0</c:v>
                </c:pt>
              </c:numCache>
            </c:numRef>
          </c:val>
          <c:extLst>
            <c:ext xmlns:c16="http://schemas.microsoft.com/office/drawing/2014/chart" uri="{C3380CC4-5D6E-409C-BE32-E72D297353CC}">
              <c16:uniqueId val="{00000000-20EB-4B9A-82A4-1D2217EDA63D}"/>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Admin Privileges'!$G$5</c:f>
              <c:numCache>
                <c:formatCode>0.00%</c:formatCode>
                <c:ptCount val="1"/>
                <c:pt idx="0">
                  <c:v>0</c:v>
                </c:pt>
              </c:numCache>
            </c:numRef>
          </c:val>
          <c:extLst>
            <c:ext xmlns:c16="http://schemas.microsoft.com/office/drawing/2014/chart" uri="{C3380CC4-5D6E-409C-BE32-E72D297353CC}">
              <c16:uniqueId val="{00000001-20EB-4B9A-82A4-1D2217EDA63D}"/>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Admin Privileges'!$G$7</c:f>
              <c:numCache>
                <c:formatCode>0.00%</c:formatCode>
                <c:ptCount val="1"/>
                <c:pt idx="0">
                  <c:v>0</c:v>
                </c:pt>
              </c:numCache>
            </c:numRef>
          </c:val>
          <c:extLst>
            <c:ext xmlns:c16="http://schemas.microsoft.com/office/drawing/2014/chart" uri="{C3380CC4-5D6E-409C-BE32-E72D297353CC}">
              <c16:uniqueId val="{00000002-20EB-4B9A-82A4-1D2217EDA63D}"/>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'Application Control'!$G$3</c:f>
              <c:numCache>
                <c:formatCode>0.00%</c:formatCode>
                <c:ptCount val="1"/>
                <c:pt idx="0">
                  <c:v>0</c:v>
                </c:pt>
              </c:numCache>
            </c:numRef>
          </c:val>
          <c:extLst>
            <c:ext xmlns:c16="http://schemas.microsoft.com/office/drawing/2014/chart" uri="{C3380CC4-5D6E-409C-BE32-E72D297353CC}">
              <c16:uniqueId val="{00000000-C3CC-41DD-AEE8-A0A6583ED4A8}"/>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'Application Control'!$G$5</c:f>
              <c:numCache>
                <c:formatCode>0.00%</c:formatCode>
                <c:ptCount val="1"/>
                <c:pt idx="0">
                  <c:v>0</c:v>
                </c:pt>
              </c:numCache>
            </c:numRef>
          </c:val>
          <c:extLst>
            <c:ext xmlns:c16="http://schemas.microsoft.com/office/drawing/2014/chart" uri="{C3380CC4-5D6E-409C-BE32-E72D297353CC}">
              <c16:uniqueId val="{00000001-C3CC-41DD-AEE8-A0A6583ED4A8}"/>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'Application Control'!$G$7</c:f>
              <c:numCache>
                <c:formatCode>0.00%</c:formatCode>
                <c:ptCount val="1"/>
                <c:pt idx="0">
                  <c:v>0</c:v>
                </c:pt>
              </c:numCache>
            </c:numRef>
          </c:val>
          <c:extLst>
            <c:ext xmlns:c16="http://schemas.microsoft.com/office/drawing/2014/chart" uri="{C3380CC4-5D6E-409C-BE32-E72D297353CC}">
              <c16:uniqueId val="{00000002-C3CC-41DD-AEE8-A0A6583ED4A8}"/>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Ms Office Macros'!$G$3</c:f>
              <c:numCache>
                <c:formatCode>0.00%</c:formatCode>
                <c:ptCount val="1"/>
                <c:pt idx="0">
                  <c:v>0</c:v>
                </c:pt>
              </c:numCache>
            </c:numRef>
          </c:val>
          <c:extLst>
            <c:ext xmlns:c16="http://schemas.microsoft.com/office/drawing/2014/chart" uri="{C3380CC4-5D6E-409C-BE32-E72D297353CC}">
              <c16:uniqueId val="{00000000-972E-489C-B607-01C57652EFD5}"/>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Ms Office Macros'!$G$5</c:f>
              <c:numCache>
                <c:formatCode>0.00%</c:formatCode>
                <c:ptCount val="1"/>
                <c:pt idx="0">
                  <c:v>0</c:v>
                </c:pt>
              </c:numCache>
            </c:numRef>
          </c:val>
          <c:extLst>
            <c:ext xmlns:c16="http://schemas.microsoft.com/office/drawing/2014/chart" uri="{C3380CC4-5D6E-409C-BE32-E72D297353CC}">
              <c16:uniqueId val="{00000001-972E-489C-B607-01C57652EFD5}"/>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'Restrict Ms Office Macros'!$G$7</c:f>
              <c:numCache>
                <c:formatCode>0.00%</c:formatCode>
                <c:ptCount val="1"/>
                <c:pt idx="0">
                  <c:v>0</c:v>
                </c:pt>
              </c:numCache>
            </c:numRef>
          </c:val>
          <c:extLst>
            <c:ext xmlns:c16="http://schemas.microsoft.com/office/drawing/2014/chart" uri="{C3380CC4-5D6E-409C-BE32-E72D297353CC}">
              <c16:uniqueId val="{00000002-972E-489C-B607-01C57652EFD5}"/>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max val="1"/>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'User Application Hardening'!$G$3</c:f>
              <c:numCache>
                <c:formatCode>0.00%</c:formatCode>
                <c:ptCount val="1"/>
                <c:pt idx="0">
                  <c:v>0</c:v>
                </c:pt>
              </c:numCache>
            </c:numRef>
          </c:val>
          <c:extLst>
            <c:ext xmlns:c16="http://schemas.microsoft.com/office/drawing/2014/chart" uri="{C3380CC4-5D6E-409C-BE32-E72D297353CC}">
              <c16:uniqueId val="{00000000-966B-4E44-8FCD-A8757F2B32F7}"/>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'User Application Hardening'!$G$5</c:f>
              <c:numCache>
                <c:formatCode>0.00%</c:formatCode>
                <c:ptCount val="1"/>
                <c:pt idx="0">
                  <c:v>0</c:v>
                </c:pt>
              </c:numCache>
            </c:numRef>
          </c:val>
          <c:extLst>
            <c:ext xmlns:c16="http://schemas.microsoft.com/office/drawing/2014/chart" uri="{C3380CC4-5D6E-409C-BE32-E72D297353CC}">
              <c16:uniqueId val="{00000001-966B-4E44-8FCD-A8757F2B32F7}"/>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'User Application Hardening'!$G$7</c:f>
              <c:numCache>
                <c:formatCode>0.00%</c:formatCode>
                <c:ptCount val="1"/>
                <c:pt idx="0">
                  <c:v>0</c:v>
                </c:pt>
              </c:numCache>
            </c:numRef>
          </c:val>
          <c:extLst>
            <c:ext xmlns:c16="http://schemas.microsoft.com/office/drawing/2014/chart" uri="{C3380CC4-5D6E-409C-BE32-E72D297353CC}">
              <c16:uniqueId val="{00000002-966B-4E44-8FCD-A8757F2B32F7}"/>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Maturity Level Completion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v>ML 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'Regular Backups'!$G$3</c:f>
              <c:numCache>
                <c:formatCode>0.00%</c:formatCode>
                <c:ptCount val="1"/>
                <c:pt idx="0">
                  <c:v>0</c:v>
                </c:pt>
              </c:numCache>
            </c:numRef>
          </c:val>
          <c:extLst>
            <c:ext xmlns:c16="http://schemas.microsoft.com/office/drawing/2014/chart" uri="{C3380CC4-5D6E-409C-BE32-E72D297353CC}">
              <c16:uniqueId val="{00000000-BE78-468F-8992-EFC34842A214}"/>
            </c:ext>
          </c:extLst>
        </c:ser>
        <c:ser>
          <c:idx val="1"/>
          <c:order val="1"/>
          <c:tx>
            <c:v>ML 2</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'Regular Backups'!$G$5</c:f>
              <c:numCache>
                <c:formatCode>0.00%</c:formatCode>
                <c:ptCount val="1"/>
                <c:pt idx="0">
                  <c:v>0</c:v>
                </c:pt>
              </c:numCache>
            </c:numRef>
          </c:val>
          <c:extLst>
            <c:ext xmlns:c16="http://schemas.microsoft.com/office/drawing/2014/chart" uri="{C3380CC4-5D6E-409C-BE32-E72D297353CC}">
              <c16:uniqueId val="{00000001-BE78-468F-8992-EFC34842A214}"/>
            </c:ext>
          </c:extLst>
        </c:ser>
        <c:ser>
          <c:idx val="2"/>
          <c:order val="2"/>
          <c:tx>
            <c:v>ML 3</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Compliance</c:v>
              </c:pt>
            </c:strLit>
          </c:cat>
          <c:val>
            <c:numRef>
              <c:f>'Regular Backups'!$G$7</c:f>
              <c:numCache>
                <c:formatCode>0.00%</c:formatCode>
                <c:ptCount val="1"/>
                <c:pt idx="0">
                  <c:v>0</c:v>
                </c:pt>
              </c:numCache>
            </c:numRef>
          </c:val>
          <c:extLst>
            <c:ext xmlns:c16="http://schemas.microsoft.com/office/drawing/2014/chart" uri="{C3380CC4-5D6E-409C-BE32-E72D297353CC}">
              <c16:uniqueId val="{00000002-BE78-468F-8992-EFC34842A214}"/>
            </c:ext>
          </c:extLst>
        </c:ser>
        <c:dLbls>
          <c:dLblPos val="inEnd"/>
          <c:showLegendKey val="0"/>
          <c:showVal val="1"/>
          <c:showCatName val="0"/>
          <c:showSerName val="0"/>
          <c:showPercent val="0"/>
          <c:showBubbleSize val="0"/>
        </c:dLbls>
        <c:gapWidth val="65"/>
        <c:axId val="654473727"/>
        <c:axId val="654474687"/>
      </c:barChart>
      <c:catAx>
        <c:axId val="65447372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474687"/>
        <c:crosses val="autoZero"/>
        <c:auto val="1"/>
        <c:lblAlgn val="ctr"/>
        <c:lblOffset val="100"/>
        <c:noMultiLvlLbl val="0"/>
      </c:catAx>
      <c:valAx>
        <c:axId val="65447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47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47625</xdr:colOff>
      <xdr:row>14</xdr:row>
      <xdr:rowOff>28577</xdr:rowOff>
    </xdr:from>
    <xdr:to>
      <xdr:col>29</xdr:col>
      <xdr:colOff>276225</xdr:colOff>
      <xdr:row>29</xdr:row>
      <xdr:rowOff>38100</xdr:rowOff>
    </xdr:to>
    <xdr:graphicFrame macro="">
      <xdr:nvGraphicFramePr>
        <xdr:cNvPr id="11" name="Chart 10">
          <a:extLst>
            <a:ext uri="{FF2B5EF4-FFF2-40B4-BE49-F238E27FC236}">
              <a16:creationId xmlns:a16="http://schemas.microsoft.com/office/drawing/2014/main" id="{E8CD598D-EE3E-4341-963E-F98B3EA0A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571500</xdr:colOff>
      <xdr:row>14</xdr:row>
      <xdr:rowOff>142875</xdr:rowOff>
    </xdr:from>
    <xdr:to>
      <xdr:col>6</xdr:col>
      <xdr:colOff>32547</xdr:colOff>
      <xdr:row>21</xdr:row>
      <xdr:rowOff>120200</xdr:rowOff>
    </xdr:to>
    <xdr:pic>
      <xdr:nvPicPr>
        <xdr:cNvPr id="5" name="Picture 4">
          <a:extLst>
            <a:ext uri="{FF2B5EF4-FFF2-40B4-BE49-F238E27FC236}">
              <a16:creationId xmlns:a16="http://schemas.microsoft.com/office/drawing/2014/main" id="{9B251EFB-68BA-F2B2-B3C1-55B3A3938D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2867025"/>
          <a:ext cx="1137447" cy="1320350"/>
        </a:xfrm>
        <a:prstGeom prst="rect">
          <a:avLst/>
        </a:prstGeom>
      </xdr:spPr>
    </xdr:pic>
    <xdr:clientData/>
  </xdr:twoCellAnchor>
  <xdr:twoCellAnchor editAs="oneCell">
    <xdr:from>
      <xdr:col>6</xdr:col>
      <xdr:colOff>466725</xdr:colOff>
      <xdr:row>14</xdr:row>
      <xdr:rowOff>152400</xdr:rowOff>
    </xdr:from>
    <xdr:to>
      <xdr:col>9</xdr:col>
      <xdr:colOff>129746</xdr:colOff>
      <xdr:row>21</xdr:row>
      <xdr:rowOff>120198</xdr:rowOff>
    </xdr:to>
    <xdr:pic>
      <xdr:nvPicPr>
        <xdr:cNvPr id="7" name="Picture 6">
          <a:extLst>
            <a:ext uri="{FF2B5EF4-FFF2-40B4-BE49-F238E27FC236}">
              <a16:creationId xmlns:a16="http://schemas.microsoft.com/office/drawing/2014/main" id="{B4925A25-D5C5-8315-3CBC-1DBD9A7A14D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14675" y="2876550"/>
          <a:ext cx="1434671" cy="1310823"/>
        </a:xfrm>
        <a:prstGeom prst="rect">
          <a:avLst/>
        </a:prstGeom>
      </xdr:spPr>
    </xdr:pic>
    <xdr:clientData/>
  </xdr:twoCellAnchor>
  <xdr:twoCellAnchor editAs="oneCell">
    <xdr:from>
      <xdr:col>9</xdr:col>
      <xdr:colOff>495300</xdr:colOff>
      <xdr:row>14</xdr:row>
      <xdr:rowOff>180975</xdr:rowOff>
    </xdr:from>
    <xdr:to>
      <xdr:col>12</xdr:col>
      <xdr:colOff>257390</xdr:colOff>
      <xdr:row>21</xdr:row>
      <xdr:rowOff>141151</xdr:rowOff>
    </xdr:to>
    <xdr:pic>
      <xdr:nvPicPr>
        <xdr:cNvPr id="9" name="Picture 8">
          <a:extLst>
            <a:ext uri="{FF2B5EF4-FFF2-40B4-BE49-F238E27FC236}">
              <a16:creationId xmlns:a16="http://schemas.microsoft.com/office/drawing/2014/main" id="{EFF7CCCD-9B9A-D217-94EA-5F12FC7073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14900" y="2905125"/>
          <a:ext cx="1505165" cy="1303201"/>
        </a:xfrm>
        <a:prstGeom prst="rect">
          <a:avLst/>
        </a:prstGeom>
      </xdr:spPr>
    </xdr:pic>
    <xdr:clientData/>
  </xdr:twoCellAnchor>
  <xdr:twoCellAnchor editAs="oneCell">
    <xdr:from>
      <xdr:col>12</xdr:col>
      <xdr:colOff>561975</xdr:colOff>
      <xdr:row>15</xdr:row>
      <xdr:rowOff>28575</xdr:rowOff>
    </xdr:from>
    <xdr:to>
      <xdr:col>15</xdr:col>
      <xdr:colOff>76386</xdr:colOff>
      <xdr:row>21</xdr:row>
      <xdr:rowOff>184966</xdr:rowOff>
    </xdr:to>
    <xdr:pic>
      <xdr:nvPicPr>
        <xdr:cNvPr id="16" name="Picture 15">
          <a:extLst>
            <a:ext uri="{FF2B5EF4-FFF2-40B4-BE49-F238E27FC236}">
              <a16:creationId xmlns:a16="http://schemas.microsoft.com/office/drawing/2014/main" id="{36DFDE58-3952-2D07-F699-F8AE68EF2B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24650" y="2952750"/>
          <a:ext cx="1286061" cy="1299391"/>
        </a:xfrm>
        <a:prstGeom prst="rect">
          <a:avLst/>
        </a:prstGeom>
      </xdr:spPr>
    </xdr:pic>
    <xdr:clientData/>
  </xdr:twoCellAnchor>
  <xdr:twoCellAnchor editAs="oneCell">
    <xdr:from>
      <xdr:col>9</xdr:col>
      <xdr:colOff>504825</xdr:colOff>
      <xdr:row>25</xdr:row>
      <xdr:rowOff>76200</xdr:rowOff>
    </xdr:from>
    <xdr:to>
      <xdr:col>12</xdr:col>
      <xdr:colOff>284062</xdr:colOff>
      <xdr:row>32</xdr:row>
      <xdr:rowOff>179269</xdr:rowOff>
    </xdr:to>
    <xdr:pic>
      <xdr:nvPicPr>
        <xdr:cNvPr id="29" name="Picture 28">
          <a:extLst>
            <a:ext uri="{FF2B5EF4-FFF2-40B4-BE49-F238E27FC236}">
              <a16:creationId xmlns:a16="http://schemas.microsoft.com/office/drawing/2014/main" id="{4998C654-7804-275C-883A-1195CFD3CAB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24425" y="4924425"/>
          <a:ext cx="1522312" cy="1436569"/>
        </a:xfrm>
        <a:prstGeom prst="rect">
          <a:avLst/>
        </a:prstGeom>
      </xdr:spPr>
    </xdr:pic>
    <xdr:clientData/>
  </xdr:twoCellAnchor>
  <xdr:twoCellAnchor editAs="oneCell">
    <xdr:from>
      <xdr:col>12</xdr:col>
      <xdr:colOff>542925</xdr:colOff>
      <xdr:row>26</xdr:row>
      <xdr:rowOff>47625</xdr:rowOff>
    </xdr:from>
    <xdr:to>
      <xdr:col>15</xdr:col>
      <xdr:colOff>70672</xdr:colOff>
      <xdr:row>32</xdr:row>
      <xdr:rowOff>152574</xdr:rowOff>
    </xdr:to>
    <xdr:pic>
      <xdr:nvPicPr>
        <xdr:cNvPr id="31" name="Picture 30">
          <a:extLst>
            <a:ext uri="{FF2B5EF4-FFF2-40B4-BE49-F238E27FC236}">
              <a16:creationId xmlns:a16="http://schemas.microsoft.com/office/drawing/2014/main" id="{E149C92C-4A40-FEC9-E095-1027D03E8D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705600" y="5086350"/>
          <a:ext cx="1299397" cy="1247949"/>
        </a:xfrm>
        <a:prstGeom prst="rect">
          <a:avLst/>
        </a:prstGeom>
      </xdr:spPr>
    </xdr:pic>
    <xdr:clientData/>
  </xdr:twoCellAnchor>
  <xdr:twoCellAnchor editAs="oneCell">
    <xdr:from>
      <xdr:col>3</xdr:col>
      <xdr:colOff>571500</xdr:colOff>
      <xdr:row>24</xdr:row>
      <xdr:rowOff>161925</xdr:rowOff>
    </xdr:from>
    <xdr:to>
      <xdr:col>5</xdr:col>
      <xdr:colOff>461162</xdr:colOff>
      <xdr:row>32</xdr:row>
      <xdr:rowOff>179284</xdr:rowOff>
    </xdr:to>
    <xdr:pic>
      <xdr:nvPicPr>
        <xdr:cNvPr id="33" name="Picture 32">
          <a:extLst>
            <a:ext uri="{FF2B5EF4-FFF2-40B4-BE49-F238E27FC236}">
              <a16:creationId xmlns:a16="http://schemas.microsoft.com/office/drawing/2014/main" id="{041F7411-8B66-88E4-B0BC-D732B1878BC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43050" y="4819650"/>
          <a:ext cx="1070762" cy="1541359"/>
        </a:xfrm>
        <a:prstGeom prst="rect">
          <a:avLst/>
        </a:prstGeom>
      </xdr:spPr>
    </xdr:pic>
    <xdr:clientData/>
  </xdr:twoCellAnchor>
  <xdr:twoCellAnchor editAs="oneCell">
    <xdr:from>
      <xdr:col>6</xdr:col>
      <xdr:colOff>438150</xdr:colOff>
      <xdr:row>24</xdr:row>
      <xdr:rowOff>180975</xdr:rowOff>
    </xdr:from>
    <xdr:to>
      <xdr:col>9</xdr:col>
      <xdr:colOff>205961</xdr:colOff>
      <xdr:row>33</xdr:row>
      <xdr:rowOff>214</xdr:rowOff>
    </xdr:to>
    <xdr:pic>
      <xdr:nvPicPr>
        <xdr:cNvPr id="35" name="Picture 34">
          <a:extLst>
            <a:ext uri="{FF2B5EF4-FFF2-40B4-BE49-F238E27FC236}">
              <a16:creationId xmlns:a16="http://schemas.microsoft.com/office/drawing/2014/main" id="{02DB5ABD-5D5E-BC6F-1E1F-9AB5A3E7529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86100" y="4838700"/>
          <a:ext cx="1539461" cy="1533739"/>
        </a:xfrm>
        <a:prstGeom prst="rect">
          <a:avLst/>
        </a:prstGeom>
      </xdr:spPr>
    </xdr:pic>
    <xdr:clientData/>
  </xdr:twoCellAnchor>
  <xdr:twoCellAnchor>
    <xdr:from>
      <xdr:col>5</xdr:col>
      <xdr:colOff>476250</xdr:colOff>
      <xdr:row>3</xdr:row>
      <xdr:rowOff>142875</xdr:rowOff>
    </xdr:from>
    <xdr:to>
      <xdr:col>9</xdr:col>
      <xdr:colOff>9525</xdr:colOff>
      <xdr:row>9</xdr:row>
      <xdr:rowOff>57150</xdr:rowOff>
    </xdr:to>
    <xdr:sp macro="" textlink="">
      <xdr:nvSpPr>
        <xdr:cNvPr id="37" name="Rectangle: Rounded Corners 6">
          <a:extLst>
            <a:ext uri="{FF2B5EF4-FFF2-40B4-BE49-F238E27FC236}">
              <a16:creationId xmlns:a16="http://schemas.microsoft.com/office/drawing/2014/main" id="{E79342E3-3561-40EA-86E1-88AA8E795376}"/>
            </a:ext>
          </a:extLst>
        </xdr:cNvPr>
        <xdr:cNvSpPr/>
      </xdr:nvSpPr>
      <xdr:spPr>
        <a:xfrm>
          <a:off x="2695575" y="752475"/>
          <a:ext cx="1857375" cy="1066800"/>
        </a:xfrm>
        <a:prstGeom prst="roundRect">
          <a:avLst/>
        </a:prstGeom>
        <a:noFill/>
        <a:ln w="187325">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solidFill>
                <a:schemeClr val="accent1">
                  <a:lumMod val="20000"/>
                  <a:lumOff val="80000"/>
                </a:schemeClr>
              </a:solidFill>
            </a:ln>
          </a:endParaRPr>
        </a:p>
      </xdr:txBody>
    </xdr:sp>
    <xdr:clientData/>
  </xdr:twoCellAnchor>
  <xdr:twoCellAnchor>
    <xdr:from>
      <xdr:col>9</xdr:col>
      <xdr:colOff>542925</xdr:colOff>
      <xdr:row>3</xdr:row>
      <xdr:rowOff>152400</xdr:rowOff>
    </xdr:from>
    <xdr:to>
      <xdr:col>13</xdr:col>
      <xdr:colOff>28575</xdr:colOff>
      <xdr:row>9</xdr:row>
      <xdr:rowOff>66675</xdr:rowOff>
    </xdr:to>
    <xdr:sp macro="" textlink="">
      <xdr:nvSpPr>
        <xdr:cNvPr id="38" name="Rectangle: Rounded Corners 6">
          <a:extLst>
            <a:ext uri="{FF2B5EF4-FFF2-40B4-BE49-F238E27FC236}">
              <a16:creationId xmlns:a16="http://schemas.microsoft.com/office/drawing/2014/main" id="{326B2D1F-C084-4BFD-B941-67860A31504F}"/>
            </a:ext>
          </a:extLst>
        </xdr:cNvPr>
        <xdr:cNvSpPr/>
      </xdr:nvSpPr>
      <xdr:spPr>
        <a:xfrm>
          <a:off x="6153150" y="962025"/>
          <a:ext cx="1857375" cy="1066800"/>
        </a:xfrm>
        <a:prstGeom prst="roundRect">
          <a:avLst/>
        </a:prstGeom>
        <a:noFill/>
        <a:ln w="187325">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solidFill>
                <a:schemeClr val="accent1">
                  <a:lumMod val="20000"/>
                  <a:lumOff val="80000"/>
                </a:schemeClr>
              </a:solidFill>
            </a:ln>
          </a:endParaRPr>
        </a:p>
      </xdr:txBody>
    </xdr:sp>
    <xdr:clientData/>
  </xdr:twoCellAnchor>
  <xdr:twoCellAnchor>
    <xdr:from>
      <xdr:col>13</xdr:col>
      <xdr:colOff>600075</xdr:colOff>
      <xdr:row>3</xdr:row>
      <xdr:rowOff>152400</xdr:rowOff>
    </xdr:from>
    <xdr:to>
      <xdr:col>17</xdr:col>
      <xdr:colOff>57150</xdr:colOff>
      <xdr:row>9</xdr:row>
      <xdr:rowOff>66675</xdr:rowOff>
    </xdr:to>
    <xdr:sp macro="" textlink="">
      <xdr:nvSpPr>
        <xdr:cNvPr id="39" name="Rectangle: Rounded Corners 6">
          <a:extLst>
            <a:ext uri="{FF2B5EF4-FFF2-40B4-BE49-F238E27FC236}">
              <a16:creationId xmlns:a16="http://schemas.microsoft.com/office/drawing/2014/main" id="{C21D261B-D80E-4C7A-AFF1-312EA078A9E5}"/>
            </a:ext>
          </a:extLst>
        </xdr:cNvPr>
        <xdr:cNvSpPr/>
      </xdr:nvSpPr>
      <xdr:spPr>
        <a:xfrm>
          <a:off x="8582025" y="962025"/>
          <a:ext cx="1857375" cy="1066800"/>
        </a:xfrm>
        <a:prstGeom prst="roundRect">
          <a:avLst/>
        </a:prstGeom>
        <a:noFill/>
        <a:ln w="187325">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solidFill>
                <a:schemeClr val="accent1">
                  <a:lumMod val="20000"/>
                  <a:lumOff val="80000"/>
                </a:schemeClr>
              </a:solidFill>
            </a:ln>
          </a:endParaRPr>
        </a:p>
      </xdr:txBody>
    </xdr:sp>
    <xdr:clientData/>
  </xdr:twoCellAnchor>
  <xdr:twoCellAnchor>
    <xdr:from>
      <xdr:col>24</xdr:col>
      <xdr:colOff>19050</xdr:colOff>
      <xdr:row>6</xdr:row>
      <xdr:rowOff>95250</xdr:rowOff>
    </xdr:from>
    <xdr:to>
      <xdr:col>27</xdr:col>
      <xdr:colOff>47625</xdr:colOff>
      <xdr:row>12</xdr:row>
      <xdr:rowOff>0</xdr:rowOff>
    </xdr:to>
    <xdr:sp macro="" textlink="">
      <xdr:nvSpPr>
        <xdr:cNvPr id="44" name="Rectangle: Rounded Corners 6">
          <a:extLst>
            <a:ext uri="{FF2B5EF4-FFF2-40B4-BE49-F238E27FC236}">
              <a16:creationId xmlns:a16="http://schemas.microsoft.com/office/drawing/2014/main" id="{C190D1EF-9560-4B2D-A0CC-7E090E22C2A6}"/>
            </a:ext>
          </a:extLst>
        </xdr:cNvPr>
        <xdr:cNvSpPr/>
      </xdr:nvSpPr>
      <xdr:spPr>
        <a:xfrm>
          <a:off x="12687300" y="1285875"/>
          <a:ext cx="1857375" cy="1047750"/>
        </a:xfrm>
        <a:prstGeom prst="roundRect">
          <a:avLst/>
        </a:prstGeom>
        <a:noFill/>
        <a:ln w="187325">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solidFill>
                <a:schemeClr val="accent1">
                  <a:lumMod val="20000"/>
                  <a:lumOff val="80000"/>
                </a:schemeClr>
              </a:solid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4" name="Chart 6">
          <a:extLst>
            <a:ext uri="{FF2B5EF4-FFF2-40B4-BE49-F238E27FC236}">
              <a16:creationId xmlns:a16="http://schemas.microsoft.com/office/drawing/2014/main" id="{F253F6D3-B48A-378E-8D52-9A7188E2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7</xdr:row>
      <xdr:rowOff>66675</xdr:rowOff>
    </xdr:from>
    <xdr:to>
      <xdr:col>2</xdr:col>
      <xdr:colOff>181137</xdr:colOff>
      <xdr:row>14</xdr:row>
      <xdr:rowOff>66860</xdr:rowOff>
    </xdr:to>
    <xdr:pic>
      <xdr:nvPicPr>
        <xdr:cNvPr id="3" name="Picture 2">
          <a:extLst>
            <a:ext uri="{FF2B5EF4-FFF2-40B4-BE49-F238E27FC236}">
              <a16:creationId xmlns:a16="http://schemas.microsoft.com/office/drawing/2014/main" id="{50D0B6B0-8D6E-36CC-8E79-2277436B07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2425" y="1600200"/>
          <a:ext cx="1162212" cy="1324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6930BF0C-A60E-4C36-B196-349421121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7</xdr:row>
      <xdr:rowOff>76200</xdr:rowOff>
    </xdr:from>
    <xdr:to>
      <xdr:col>2</xdr:col>
      <xdr:colOff>295481</xdr:colOff>
      <xdr:row>14</xdr:row>
      <xdr:rowOff>57333</xdr:rowOff>
    </xdr:to>
    <xdr:pic>
      <xdr:nvPicPr>
        <xdr:cNvPr id="4" name="Picture 3">
          <a:extLst>
            <a:ext uri="{FF2B5EF4-FFF2-40B4-BE49-F238E27FC236}">
              <a16:creationId xmlns:a16="http://schemas.microsoft.com/office/drawing/2014/main" id="{D7E9DBC5-790E-C8BB-DB47-D01871D448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1609725"/>
          <a:ext cx="1476581"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5862C3C8-B861-4C19-9DF9-6394E7C16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7</xdr:row>
      <xdr:rowOff>19050</xdr:rowOff>
    </xdr:from>
    <xdr:to>
      <xdr:col>2</xdr:col>
      <xdr:colOff>337400</xdr:colOff>
      <xdr:row>13</xdr:row>
      <xdr:rowOff>179251</xdr:rowOff>
    </xdr:to>
    <xdr:pic>
      <xdr:nvPicPr>
        <xdr:cNvPr id="4" name="Picture 3">
          <a:extLst>
            <a:ext uri="{FF2B5EF4-FFF2-40B4-BE49-F238E27FC236}">
              <a16:creationId xmlns:a16="http://schemas.microsoft.com/office/drawing/2014/main" id="{E5543FE3-0B0E-2493-AB6D-89CF64965F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350" y="1552575"/>
          <a:ext cx="1543265" cy="12955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00C34458-B738-4217-A1D7-F1B29C1B0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266700</xdr:colOff>
      <xdr:row>7</xdr:row>
      <xdr:rowOff>95250</xdr:rowOff>
    </xdr:from>
    <xdr:to>
      <xdr:col>2</xdr:col>
      <xdr:colOff>257361</xdr:colOff>
      <xdr:row>14</xdr:row>
      <xdr:rowOff>57331</xdr:rowOff>
    </xdr:to>
    <xdr:pic>
      <xdr:nvPicPr>
        <xdr:cNvPr id="4" name="Picture 3">
          <a:extLst>
            <a:ext uri="{FF2B5EF4-FFF2-40B4-BE49-F238E27FC236}">
              <a16:creationId xmlns:a16="http://schemas.microsoft.com/office/drawing/2014/main" id="{5E02FCA5-BB77-38E1-8042-A43D70B4C92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 y="1628775"/>
          <a:ext cx="1333686" cy="12955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DFAE4D36-090D-4E5D-8C0A-5FCAB684F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361950</xdr:colOff>
      <xdr:row>6</xdr:row>
      <xdr:rowOff>142875</xdr:rowOff>
    </xdr:from>
    <xdr:to>
      <xdr:col>2</xdr:col>
      <xdr:colOff>104927</xdr:colOff>
      <xdr:row>14</xdr:row>
      <xdr:rowOff>152614</xdr:rowOff>
    </xdr:to>
    <xdr:pic>
      <xdr:nvPicPr>
        <xdr:cNvPr id="6" name="Picture 5">
          <a:extLst>
            <a:ext uri="{FF2B5EF4-FFF2-40B4-BE49-F238E27FC236}">
              <a16:creationId xmlns:a16="http://schemas.microsoft.com/office/drawing/2014/main" id="{52157910-F6D1-81F8-56D8-15697DA2C8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1950" y="1485900"/>
          <a:ext cx="1086002" cy="15337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F3609BC5-EA9E-4B17-B1D2-5ADCE781B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7</xdr:row>
      <xdr:rowOff>19050</xdr:rowOff>
    </xdr:from>
    <xdr:to>
      <xdr:col>2</xdr:col>
      <xdr:colOff>419321</xdr:colOff>
      <xdr:row>15</xdr:row>
      <xdr:rowOff>28789</xdr:rowOff>
    </xdr:to>
    <xdr:pic>
      <xdr:nvPicPr>
        <xdr:cNvPr id="4" name="Picture 3">
          <a:extLst>
            <a:ext uri="{FF2B5EF4-FFF2-40B4-BE49-F238E27FC236}">
              <a16:creationId xmlns:a16="http://schemas.microsoft.com/office/drawing/2014/main" id="{E097FDED-9FCE-3325-B528-FC01594666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975" y="1552575"/>
          <a:ext cx="1581371" cy="15337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BA3506FD-1F6A-4302-A265-58972F87E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7</xdr:row>
      <xdr:rowOff>47625</xdr:rowOff>
    </xdr:from>
    <xdr:to>
      <xdr:col>2</xdr:col>
      <xdr:colOff>362167</xdr:colOff>
      <xdr:row>14</xdr:row>
      <xdr:rowOff>143074</xdr:rowOff>
    </xdr:to>
    <xdr:pic>
      <xdr:nvPicPr>
        <xdr:cNvPr id="4" name="Picture 3">
          <a:extLst>
            <a:ext uri="{FF2B5EF4-FFF2-40B4-BE49-F238E27FC236}">
              <a16:creationId xmlns:a16="http://schemas.microsoft.com/office/drawing/2014/main" id="{5491BA18-B629-6C3C-EE7B-DB7141439F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 y="1581150"/>
          <a:ext cx="1552792" cy="14289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80962</xdr:colOff>
      <xdr:row>1</xdr:row>
      <xdr:rowOff>23812</xdr:rowOff>
    </xdr:from>
    <xdr:to>
      <xdr:col>4</xdr:col>
      <xdr:colOff>1524000</xdr:colOff>
      <xdr:row>18</xdr:row>
      <xdr:rowOff>133350</xdr:rowOff>
    </xdr:to>
    <xdr:graphicFrame macro="">
      <xdr:nvGraphicFramePr>
        <xdr:cNvPr id="2" name="Chart 1">
          <a:extLst>
            <a:ext uri="{FF2B5EF4-FFF2-40B4-BE49-F238E27FC236}">
              <a16:creationId xmlns:a16="http://schemas.microsoft.com/office/drawing/2014/main" id="{D2F7D44C-591B-421C-9147-51B1EC62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257175</xdr:colOff>
      <xdr:row>7</xdr:row>
      <xdr:rowOff>142875</xdr:rowOff>
    </xdr:from>
    <xdr:to>
      <xdr:col>2</xdr:col>
      <xdr:colOff>257362</xdr:colOff>
      <xdr:row>14</xdr:row>
      <xdr:rowOff>57324</xdr:rowOff>
    </xdr:to>
    <xdr:pic>
      <xdr:nvPicPr>
        <xdr:cNvPr id="4" name="Picture 3">
          <a:extLst>
            <a:ext uri="{FF2B5EF4-FFF2-40B4-BE49-F238E27FC236}">
              <a16:creationId xmlns:a16="http://schemas.microsoft.com/office/drawing/2014/main" id="{EAF249AB-F8D0-98B8-F7F9-A6CD272CFC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1676400"/>
          <a:ext cx="1343212" cy="1247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FB13-9A63-423C-8A67-F02F1314F159}">
  <dimension ref="A1:BP431"/>
  <sheetViews>
    <sheetView tabSelected="1" zoomScaleNormal="100" workbookViewId="0">
      <selection sqref="A1:S2"/>
    </sheetView>
  </sheetViews>
  <sheetFormatPr defaultColWidth="8.85546875" defaultRowHeight="15" x14ac:dyDescent="0.25"/>
  <cols>
    <col min="1" max="1" width="3.42578125" customWidth="1"/>
    <col min="2" max="2" width="2.28515625" customWidth="1"/>
    <col min="6" max="6" width="7.42578125" customWidth="1"/>
    <col min="10" max="10" width="9.140625" customWidth="1"/>
    <col min="12" max="12" width="8.140625" customWidth="1"/>
    <col min="16" max="16" width="8.42578125" customWidth="1"/>
    <col min="18" max="18" width="3.42578125" customWidth="1"/>
    <col min="19" max="19" width="6.42578125" customWidth="1"/>
    <col min="20" max="20" width="3.28515625" customWidth="1"/>
    <col min="21" max="21" width="5.28515625" customWidth="1"/>
    <col min="31" max="31" width="3.28515625" customWidth="1"/>
  </cols>
  <sheetData>
    <row r="1" spans="1:68" ht="15" customHeight="1" x14ac:dyDescent="0.25">
      <c r="A1" s="81" t="s">
        <v>1</v>
      </c>
      <c r="B1" s="81"/>
      <c r="C1" s="81"/>
      <c r="D1" s="81"/>
      <c r="E1" s="81"/>
      <c r="F1" s="81"/>
      <c r="G1" s="81"/>
      <c r="H1" s="81"/>
      <c r="I1" s="81"/>
      <c r="J1" s="81"/>
      <c r="K1" s="81"/>
      <c r="L1" s="81"/>
      <c r="M1" s="81"/>
      <c r="N1" s="81"/>
      <c r="O1" s="81"/>
      <c r="P1" s="81"/>
      <c r="Q1" s="81"/>
      <c r="R1" s="81"/>
      <c r="S1" s="81"/>
      <c r="T1" s="53"/>
      <c r="U1" s="81" t="s">
        <v>2</v>
      </c>
      <c r="V1" s="81"/>
      <c r="W1" s="81"/>
      <c r="X1" s="81"/>
      <c r="Y1" s="81"/>
      <c r="Z1" s="81"/>
      <c r="AA1" s="81"/>
      <c r="AB1" s="81"/>
      <c r="AC1" s="81"/>
      <c r="AD1" s="81"/>
      <c r="AE1" s="53"/>
      <c r="AF1" s="3"/>
      <c r="AG1" s="3"/>
      <c r="AH1" s="3"/>
      <c r="AI1" s="3"/>
      <c r="AJ1" s="3"/>
      <c r="AK1" s="3"/>
      <c r="AL1" s="3"/>
      <c r="AM1" s="3"/>
      <c r="AN1" s="3"/>
      <c r="AO1" s="3"/>
      <c r="AP1" s="3"/>
      <c r="AQ1" s="3"/>
      <c r="AR1" s="3"/>
    </row>
    <row r="2" spans="1:68" ht="18" customHeight="1" x14ac:dyDescent="0.25">
      <c r="A2" s="81"/>
      <c r="B2" s="81"/>
      <c r="C2" s="81"/>
      <c r="D2" s="81"/>
      <c r="E2" s="81"/>
      <c r="F2" s="81"/>
      <c r="G2" s="81"/>
      <c r="H2" s="81"/>
      <c r="I2" s="81"/>
      <c r="J2" s="81"/>
      <c r="K2" s="81"/>
      <c r="L2" s="81"/>
      <c r="M2" s="81"/>
      <c r="N2" s="81"/>
      <c r="O2" s="81"/>
      <c r="P2" s="81"/>
      <c r="Q2" s="81"/>
      <c r="R2" s="81"/>
      <c r="S2" s="81"/>
      <c r="T2" s="53"/>
      <c r="U2" s="81"/>
      <c r="V2" s="81"/>
      <c r="W2" s="81"/>
      <c r="X2" s="81"/>
      <c r="Y2" s="81"/>
      <c r="Z2" s="81"/>
      <c r="AA2" s="81"/>
      <c r="AB2" s="81"/>
      <c r="AC2" s="81"/>
      <c r="AD2" s="81"/>
      <c r="AE2" s="53"/>
      <c r="AF2" s="3"/>
      <c r="AG2" s="3"/>
      <c r="AH2" s="3"/>
      <c r="AI2" s="3"/>
      <c r="AJ2" s="3"/>
      <c r="AK2" s="3"/>
      <c r="AL2" s="3"/>
      <c r="AM2" s="3"/>
      <c r="AN2" s="3"/>
      <c r="AO2" s="3"/>
      <c r="AP2" s="3"/>
      <c r="AQ2" s="3"/>
      <c r="AR2" s="3"/>
    </row>
    <row r="3" spans="1:68" s="3" customFormat="1" x14ac:dyDescent="0.25">
      <c r="A3" s="66"/>
      <c r="T3" s="66"/>
      <c r="AE3" s="66"/>
    </row>
    <row r="4" spans="1:68" x14ac:dyDescent="0.25">
      <c r="A4" s="66"/>
      <c r="B4" s="3"/>
      <c r="C4" s="3"/>
      <c r="D4" s="3"/>
      <c r="E4" s="3"/>
      <c r="F4" s="3"/>
      <c r="G4" s="3"/>
      <c r="H4" s="3"/>
      <c r="I4" s="3"/>
      <c r="J4" s="3"/>
      <c r="K4" s="3"/>
      <c r="L4" s="3"/>
      <c r="M4" s="3"/>
      <c r="N4" s="3"/>
      <c r="O4" s="3"/>
      <c r="P4" s="3"/>
      <c r="Q4" s="3"/>
      <c r="R4" s="3"/>
      <c r="S4" s="3"/>
      <c r="T4" s="66"/>
      <c r="U4" s="3"/>
      <c r="V4" s="3"/>
      <c r="W4" s="3"/>
      <c r="X4" s="3"/>
      <c r="Y4" s="3"/>
      <c r="Z4" s="3"/>
      <c r="AA4" s="3"/>
      <c r="AB4" s="3"/>
      <c r="AC4" s="3"/>
      <c r="AD4" s="3"/>
      <c r="AE4" s="66"/>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row>
    <row r="5" spans="1:68" ht="15.75" x14ac:dyDescent="0.25">
      <c r="A5" s="66"/>
      <c r="B5" s="3"/>
      <c r="C5" s="3"/>
      <c r="D5" s="3"/>
      <c r="E5" s="3"/>
      <c r="F5" s="3"/>
      <c r="G5" s="83" t="s">
        <v>3</v>
      </c>
      <c r="H5" s="83"/>
      <c r="I5" s="83"/>
      <c r="J5" s="59"/>
      <c r="K5" s="83" t="s">
        <v>4</v>
      </c>
      <c r="L5" s="83"/>
      <c r="M5" s="83"/>
      <c r="N5" s="59"/>
      <c r="O5" s="83" t="s">
        <v>5</v>
      </c>
      <c r="P5" s="83"/>
      <c r="Q5" s="83"/>
      <c r="R5" s="3"/>
      <c r="S5" s="3"/>
      <c r="T5" s="66"/>
      <c r="U5" s="3"/>
      <c r="V5" s="3"/>
      <c r="W5" s="3"/>
      <c r="X5" s="3"/>
      <c r="Y5" s="3"/>
      <c r="Z5" s="3"/>
      <c r="AA5" s="3"/>
      <c r="AB5" s="3"/>
      <c r="AC5" s="3"/>
      <c r="AD5" s="3"/>
      <c r="AE5" s="66"/>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row>
    <row r="6" spans="1:68" ht="15" customHeight="1" x14ac:dyDescent="0.25">
      <c r="A6" s="66"/>
      <c r="B6" s="3"/>
      <c r="C6" s="3"/>
      <c r="D6" s="3"/>
      <c r="E6" s="3"/>
      <c r="F6" s="3"/>
      <c r="G6" s="77">
        <f>Values!B31</f>
        <v>0</v>
      </c>
      <c r="H6" s="77"/>
      <c r="I6" s="77"/>
      <c r="J6" s="70"/>
      <c r="K6" s="77">
        <f>Values!D31</f>
        <v>0</v>
      </c>
      <c r="L6" s="77"/>
      <c r="M6" s="77"/>
      <c r="N6" s="69"/>
      <c r="O6" s="77">
        <f>Values!F31</f>
        <v>0</v>
      </c>
      <c r="P6" s="77"/>
      <c r="Q6" s="77"/>
      <c r="R6" s="3"/>
      <c r="S6" s="3"/>
      <c r="T6" s="66"/>
      <c r="U6" s="3"/>
      <c r="V6" s="3"/>
      <c r="W6" s="3"/>
      <c r="X6" s="3"/>
      <c r="Y6" s="3"/>
      <c r="Z6" s="3"/>
      <c r="AA6" s="3"/>
      <c r="AB6" s="3"/>
      <c r="AC6" s="3"/>
      <c r="AD6" s="3"/>
      <c r="AE6" s="66"/>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row>
    <row r="7" spans="1:68" ht="15" customHeight="1" x14ac:dyDescent="0.25">
      <c r="A7" s="66"/>
      <c r="B7" s="3"/>
      <c r="C7" s="3"/>
      <c r="D7" s="3"/>
      <c r="E7" s="3"/>
      <c r="F7" s="3"/>
      <c r="G7" s="77"/>
      <c r="H7" s="77"/>
      <c r="I7" s="77"/>
      <c r="J7" s="70"/>
      <c r="K7" s="77"/>
      <c r="L7" s="77"/>
      <c r="M7" s="77"/>
      <c r="N7" s="70"/>
      <c r="O7" s="77"/>
      <c r="P7" s="77"/>
      <c r="Q7" s="77"/>
      <c r="R7" s="3"/>
      <c r="S7" s="3"/>
      <c r="T7" s="66"/>
      <c r="U7" s="3"/>
      <c r="V7" s="3"/>
      <c r="W7" s="3"/>
      <c r="X7" s="3"/>
      <c r="Y7" s="3"/>
      <c r="Z7" s="3"/>
      <c r="AA7" s="3"/>
      <c r="AB7" s="3"/>
      <c r="AC7" s="3"/>
      <c r="AD7" s="3"/>
      <c r="AE7" s="66"/>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row>
    <row r="8" spans="1:68" ht="15" customHeight="1" x14ac:dyDescent="0.25">
      <c r="A8" s="66"/>
      <c r="B8" s="3"/>
      <c r="C8" s="3"/>
      <c r="D8" s="3"/>
      <c r="E8" s="3"/>
      <c r="F8" s="3"/>
      <c r="G8" s="77"/>
      <c r="H8" s="77"/>
      <c r="I8" s="77"/>
      <c r="J8" s="70"/>
      <c r="K8" s="77"/>
      <c r="L8" s="77"/>
      <c r="M8" s="77"/>
      <c r="N8" s="70"/>
      <c r="O8" s="77"/>
      <c r="P8" s="77"/>
      <c r="Q8" s="77"/>
      <c r="R8" s="3"/>
      <c r="S8" s="3"/>
      <c r="T8" s="66"/>
      <c r="U8" s="3"/>
      <c r="V8" s="3"/>
      <c r="W8" s="3"/>
      <c r="X8" s="3"/>
      <c r="Y8" s="83" t="s">
        <v>2</v>
      </c>
      <c r="Z8" s="83"/>
      <c r="AA8" s="83"/>
      <c r="AB8" s="3"/>
      <c r="AC8" s="3"/>
      <c r="AD8" s="3"/>
      <c r="AE8" s="66"/>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row>
    <row r="9" spans="1:68" ht="15" customHeight="1" x14ac:dyDescent="0.25">
      <c r="A9" s="66"/>
      <c r="B9" s="3"/>
      <c r="C9" s="3"/>
      <c r="D9" s="3"/>
      <c r="E9" s="3"/>
      <c r="F9" s="3"/>
      <c r="G9" s="78" t="str">
        <f>Values!B48</f>
        <v>0 out of 48 complete</v>
      </c>
      <c r="H9" s="78"/>
      <c r="I9" s="78"/>
      <c r="J9" s="59"/>
      <c r="K9" s="78" t="str">
        <f>Values!B49</f>
        <v>0 out of 59 complete</v>
      </c>
      <c r="L9" s="78"/>
      <c r="M9" s="78"/>
      <c r="N9" s="59"/>
      <c r="O9" s="78" t="str">
        <f>Values!B50</f>
        <v>0 out of 45 complete</v>
      </c>
      <c r="P9" s="78"/>
      <c r="Q9" s="78"/>
      <c r="R9" s="3"/>
      <c r="S9" s="3"/>
      <c r="T9" s="66"/>
      <c r="U9" s="3"/>
      <c r="V9" s="3"/>
      <c r="W9" s="3"/>
      <c r="X9" s="3"/>
      <c r="Y9" s="84">
        <f ca="1">+Values!B62</f>
        <v>0</v>
      </c>
      <c r="Z9" s="84"/>
      <c r="AA9" s="84"/>
      <c r="AB9" s="3"/>
      <c r="AC9" s="3"/>
      <c r="AD9" s="3"/>
      <c r="AE9" s="66"/>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row>
    <row r="10" spans="1:68" x14ac:dyDescent="0.25">
      <c r="A10" s="66"/>
      <c r="B10" s="3"/>
      <c r="C10" s="3"/>
      <c r="D10" s="3"/>
      <c r="E10" s="3"/>
      <c r="F10" s="3"/>
      <c r="G10" s="3"/>
      <c r="H10" s="3"/>
      <c r="I10" s="3"/>
      <c r="J10" s="3"/>
      <c r="K10" s="3"/>
      <c r="L10" s="3"/>
      <c r="M10" s="3"/>
      <c r="N10" s="3"/>
      <c r="O10" s="3"/>
      <c r="P10" s="3"/>
      <c r="Q10" s="3"/>
      <c r="R10" s="3"/>
      <c r="S10" s="3"/>
      <c r="T10" s="66"/>
      <c r="U10" s="3"/>
      <c r="V10" s="3"/>
      <c r="W10" s="3"/>
      <c r="X10" s="3"/>
      <c r="Y10" s="84"/>
      <c r="Z10" s="84"/>
      <c r="AA10" s="84"/>
      <c r="AB10" s="3"/>
      <c r="AC10" s="3"/>
      <c r="AD10" s="3"/>
      <c r="AE10" s="66"/>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x14ac:dyDescent="0.25">
      <c r="A11" s="66"/>
      <c r="B11" s="3"/>
      <c r="C11" s="3"/>
      <c r="D11" s="3"/>
      <c r="E11" s="3"/>
      <c r="F11" s="3"/>
      <c r="G11" s="3"/>
      <c r="H11" s="3"/>
      <c r="I11" s="3"/>
      <c r="J11" s="3"/>
      <c r="K11" s="3"/>
      <c r="L11" s="3"/>
      <c r="M11" s="3"/>
      <c r="N11" s="3"/>
      <c r="O11" s="3"/>
      <c r="P11" s="3"/>
      <c r="Q11" s="3"/>
      <c r="R11" s="3"/>
      <c r="S11" s="3"/>
      <c r="T11" s="66"/>
      <c r="U11" s="3"/>
      <c r="V11" s="3"/>
      <c r="W11" s="3"/>
      <c r="X11" s="3"/>
      <c r="Y11" s="84"/>
      <c r="Z11" s="84"/>
      <c r="AA11" s="84"/>
      <c r="AB11" s="3"/>
      <c r="AC11" s="3"/>
      <c r="AD11" s="3"/>
      <c r="AE11" s="66"/>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ht="15" customHeight="1" x14ac:dyDescent="0.25">
      <c r="A12" s="66"/>
      <c r="B12" s="3"/>
      <c r="C12" s="3"/>
      <c r="D12" s="81" t="str">
        <f>IF($P$13=Values!A17,"Maturity Level 1",IF($P$13=Values!A18,"Maturity Level 2",IF($P$13=Values!A19,"Maturity Level 3","")))</f>
        <v>Maturity Level 1</v>
      </c>
      <c r="E12" s="81"/>
      <c r="F12" s="81"/>
      <c r="G12" s="81"/>
      <c r="H12" s="81"/>
      <c r="I12" s="81"/>
      <c r="J12" s="81"/>
      <c r="K12" s="81"/>
      <c r="L12" s="81"/>
      <c r="M12" s="81"/>
      <c r="N12" s="81"/>
      <c r="O12" s="81"/>
      <c r="P12" s="79" t="s">
        <v>6</v>
      </c>
      <c r="Q12" s="79"/>
      <c r="R12" s="3"/>
      <c r="S12" s="3"/>
      <c r="T12" s="66"/>
      <c r="U12" s="3"/>
      <c r="V12" s="3"/>
      <c r="W12" s="3"/>
      <c r="X12" s="3"/>
      <c r="Y12" s="17"/>
      <c r="Z12" s="17"/>
      <c r="AA12" s="17"/>
      <c r="AB12" s="3"/>
      <c r="AC12" s="3"/>
      <c r="AD12" s="3"/>
      <c r="AE12" s="66"/>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8" ht="15" customHeight="1" x14ac:dyDescent="0.25">
      <c r="A13" s="66"/>
      <c r="B13" s="3"/>
      <c r="C13" s="71"/>
      <c r="D13" s="81"/>
      <c r="E13" s="81"/>
      <c r="F13" s="81"/>
      <c r="G13" s="81"/>
      <c r="H13" s="81"/>
      <c r="I13" s="81"/>
      <c r="J13" s="81"/>
      <c r="K13" s="81"/>
      <c r="L13" s="81"/>
      <c r="M13" s="81"/>
      <c r="N13" s="81"/>
      <c r="O13" s="81"/>
      <c r="P13" s="80" t="s">
        <v>7</v>
      </c>
      <c r="Q13" s="80"/>
      <c r="R13" s="3"/>
      <c r="S13" s="3"/>
      <c r="T13" s="66"/>
      <c r="U13" s="3"/>
      <c r="V13" s="3"/>
      <c r="W13" s="3"/>
      <c r="X13" s="3"/>
      <c r="Y13" s="3"/>
      <c r="Z13" s="3"/>
      <c r="AA13" s="3"/>
      <c r="AB13" s="3"/>
      <c r="AC13" s="3"/>
      <c r="AD13" s="3"/>
      <c r="AE13" s="66"/>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5.75" customHeight="1" x14ac:dyDescent="0.25">
      <c r="A14" s="66"/>
      <c r="B14" s="3"/>
      <c r="C14" s="71"/>
      <c r="D14" s="71"/>
      <c r="E14" s="71"/>
      <c r="F14" s="3"/>
      <c r="G14" s="58"/>
      <c r="H14" s="58"/>
      <c r="I14" s="58"/>
      <c r="J14" s="3"/>
      <c r="K14" s="3"/>
      <c r="L14" s="3"/>
      <c r="M14" s="3"/>
      <c r="N14" s="3"/>
      <c r="O14" s="3"/>
      <c r="P14" s="3"/>
      <c r="Q14" s="3"/>
      <c r="R14" s="3"/>
      <c r="S14" s="3"/>
      <c r="T14" s="66"/>
      <c r="U14" s="3"/>
      <c r="V14" s="3"/>
      <c r="W14" s="3"/>
      <c r="X14" s="3"/>
      <c r="Y14" s="3"/>
      <c r="Z14" s="3"/>
      <c r="AA14" s="3"/>
      <c r="AB14" s="3"/>
      <c r="AC14" s="3"/>
      <c r="AD14" s="3"/>
      <c r="AE14" s="66"/>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ht="15.75" customHeight="1" x14ac:dyDescent="0.25">
      <c r="A15" s="66"/>
      <c r="B15" s="3"/>
      <c r="C15" s="71"/>
      <c r="D15" s="71"/>
      <c r="E15" s="71"/>
      <c r="F15" s="3"/>
      <c r="G15" s="58"/>
      <c r="H15" s="58"/>
      <c r="I15" s="58"/>
      <c r="J15" s="3"/>
      <c r="K15" s="3"/>
      <c r="L15" s="3"/>
      <c r="M15" s="3"/>
      <c r="N15" s="3"/>
      <c r="O15" s="3"/>
      <c r="P15" s="3"/>
      <c r="Q15" s="3"/>
      <c r="R15" s="3"/>
      <c r="S15" s="3"/>
      <c r="T15" s="66"/>
      <c r="U15" s="3"/>
      <c r="V15" s="3"/>
      <c r="W15" s="3"/>
      <c r="X15" s="3"/>
      <c r="Y15" s="3"/>
      <c r="Z15" s="3"/>
      <c r="AA15" s="3"/>
      <c r="AB15" s="3"/>
      <c r="AC15" s="3"/>
      <c r="AD15" s="3"/>
      <c r="AE15" s="66"/>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15" customHeight="1" x14ac:dyDescent="0.25">
      <c r="A16" s="66"/>
      <c r="B16" s="3"/>
      <c r="C16" s="71"/>
      <c r="D16" s="71"/>
      <c r="E16" s="71"/>
      <c r="F16" s="3"/>
      <c r="G16" s="58"/>
      <c r="H16" s="58"/>
      <c r="I16" s="58"/>
      <c r="J16" s="3"/>
      <c r="K16" s="3"/>
      <c r="L16" s="3"/>
      <c r="M16" s="3"/>
      <c r="N16" s="3"/>
      <c r="O16" s="3"/>
      <c r="P16" s="3"/>
      <c r="Q16" s="3"/>
      <c r="R16" s="3"/>
      <c r="S16" s="3"/>
      <c r="T16" s="66"/>
      <c r="U16" s="3"/>
      <c r="V16" s="3"/>
      <c r="W16" s="3"/>
      <c r="X16" s="3"/>
      <c r="Y16" s="3"/>
      <c r="Z16" s="3"/>
      <c r="AA16" s="3"/>
      <c r="AB16" s="3"/>
      <c r="AC16" s="3"/>
      <c r="AD16" s="3"/>
      <c r="AE16" s="66"/>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ht="15" customHeight="1" x14ac:dyDescent="0.25">
      <c r="A17" s="66"/>
      <c r="B17" s="3"/>
      <c r="C17" s="71"/>
      <c r="D17" s="71"/>
      <c r="E17" s="71"/>
      <c r="F17" s="3"/>
      <c r="G17" s="3"/>
      <c r="H17" s="3"/>
      <c r="I17" s="3"/>
      <c r="J17" s="3"/>
      <c r="K17" s="3"/>
      <c r="L17" s="3"/>
      <c r="M17" s="3"/>
      <c r="N17" s="3"/>
      <c r="O17" s="3"/>
      <c r="P17" s="3"/>
      <c r="Q17" s="3"/>
      <c r="R17" s="3"/>
      <c r="S17" s="3"/>
      <c r="T17" s="66"/>
      <c r="U17" s="3"/>
      <c r="V17" s="3"/>
      <c r="W17" s="3"/>
      <c r="X17" s="3"/>
      <c r="Y17" s="3"/>
      <c r="Z17" s="3"/>
      <c r="AA17" s="3"/>
      <c r="AB17" s="3"/>
      <c r="AC17" s="3"/>
      <c r="AD17" s="3"/>
      <c r="AE17" s="66"/>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x14ac:dyDescent="0.25">
      <c r="A18" s="66"/>
      <c r="B18" s="3"/>
      <c r="C18" s="71"/>
      <c r="D18" s="71"/>
      <c r="E18" s="71"/>
      <c r="F18" s="3"/>
      <c r="G18" s="3"/>
      <c r="H18" s="3"/>
      <c r="I18" s="3"/>
      <c r="J18" s="3"/>
      <c r="K18" s="3"/>
      <c r="L18" s="3"/>
      <c r="M18" s="3"/>
      <c r="N18" s="3"/>
      <c r="O18" s="3"/>
      <c r="P18" s="3"/>
      <c r="Q18" s="3"/>
      <c r="R18" s="3"/>
      <c r="S18" s="3"/>
      <c r="T18" s="66"/>
      <c r="U18" s="3"/>
      <c r="V18" s="3"/>
      <c r="W18" s="3"/>
      <c r="X18" s="3"/>
      <c r="Y18" s="3"/>
      <c r="Z18" s="3"/>
      <c r="AA18" s="3"/>
      <c r="AB18" s="3"/>
      <c r="AC18" s="3"/>
      <c r="AD18" s="3"/>
      <c r="AE18" s="66"/>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x14ac:dyDescent="0.25">
      <c r="A19" s="66"/>
      <c r="B19" s="3"/>
      <c r="C19" s="71"/>
      <c r="D19" s="71"/>
      <c r="E19" s="71"/>
      <c r="F19" s="3"/>
      <c r="G19" s="68"/>
      <c r="H19" s="68"/>
      <c r="I19" s="3"/>
      <c r="J19" s="67"/>
      <c r="K19" s="67"/>
      <c r="L19" s="3"/>
      <c r="M19" s="67"/>
      <c r="N19" s="67"/>
      <c r="O19" s="3"/>
      <c r="P19" s="67"/>
      <c r="Q19" s="67"/>
      <c r="R19" s="3"/>
      <c r="S19" s="3"/>
      <c r="T19" s="66"/>
      <c r="U19" s="3"/>
      <c r="V19" s="3"/>
      <c r="W19" s="3"/>
      <c r="X19" s="3"/>
      <c r="Y19" s="3"/>
      <c r="Z19" s="3"/>
      <c r="AA19" s="3"/>
      <c r="AB19" s="3"/>
      <c r="AC19" s="3"/>
      <c r="AD19" s="3"/>
      <c r="AE19" s="66"/>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x14ac:dyDescent="0.25">
      <c r="A20" s="66"/>
      <c r="B20" s="3"/>
      <c r="C20" s="3"/>
      <c r="D20" s="3"/>
      <c r="E20" s="3"/>
      <c r="F20" s="3"/>
      <c r="G20" s="3"/>
      <c r="H20" s="3"/>
      <c r="I20" s="3"/>
      <c r="J20" s="3"/>
      <c r="K20" s="3"/>
      <c r="L20" s="3"/>
      <c r="M20" s="3"/>
      <c r="N20" s="3"/>
      <c r="O20" s="3"/>
      <c r="P20" s="3"/>
      <c r="Q20" s="3"/>
      <c r="R20" s="3"/>
      <c r="S20" s="3"/>
      <c r="T20" s="66"/>
      <c r="U20" s="3"/>
      <c r="V20" s="3"/>
      <c r="W20" s="3"/>
      <c r="X20" s="3"/>
      <c r="Y20" s="3"/>
      <c r="Z20" s="3"/>
      <c r="AA20" s="3"/>
      <c r="AB20" s="3"/>
      <c r="AC20" s="3"/>
      <c r="AD20" s="3"/>
      <c r="AE20" s="66"/>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x14ac:dyDescent="0.25">
      <c r="A21" s="66"/>
      <c r="B21" s="3"/>
      <c r="C21" s="3"/>
      <c r="D21" s="3"/>
      <c r="E21" s="3"/>
      <c r="F21" s="3" t="s">
        <v>8</v>
      </c>
      <c r="G21" s="3"/>
      <c r="H21" s="3"/>
      <c r="I21" s="3"/>
      <c r="J21" s="3"/>
      <c r="K21" s="3"/>
      <c r="L21" s="3"/>
      <c r="M21" s="3"/>
      <c r="N21" s="3"/>
      <c r="O21" s="3"/>
      <c r="P21" s="3"/>
      <c r="Q21" s="3"/>
      <c r="R21" s="3"/>
      <c r="S21" s="3"/>
      <c r="T21" s="66"/>
      <c r="U21" s="3"/>
      <c r="V21" s="3"/>
      <c r="W21" s="3"/>
      <c r="X21" s="3"/>
      <c r="Y21" s="3"/>
      <c r="Z21" s="3"/>
      <c r="AA21" s="3"/>
      <c r="AB21" s="3"/>
      <c r="AC21" s="3"/>
      <c r="AD21" s="3"/>
      <c r="AE21" s="66"/>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15.75" x14ac:dyDescent="0.25">
      <c r="A22" s="66"/>
      <c r="B22" s="3"/>
      <c r="C22" s="3"/>
      <c r="D22" s="3"/>
      <c r="E22" s="3"/>
      <c r="F22" s="3"/>
      <c r="G22" s="54"/>
      <c r="H22" s="82"/>
      <c r="I22" s="82"/>
      <c r="J22" s="55"/>
      <c r="K22" s="55"/>
      <c r="L22" s="55"/>
      <c r="M22" s="55"/>
      <c r="N22" s="55"/>
      <c r="O22" s="55"/>
      <c r="P22" s="54"/>
      <c r="Q22" s="3"/>
      <c r="R22" s="3"/>
      <c r="S22" s="3"/>
      <c r="T22" s="66"/>
      <c r="U22" s="3"/>
      <c r="V22" s="3"/>
      <c r="W22" s="3"/>
      <c r="X22" s="3"/>
      <c r="Y22" s="3"/>
      <c r="Z22" s="3"/>
      <c r="AA22" s="3"/>
      <c r="AB22" s="3"/>
      <c r="AC22" s="3"/>
      <c r="AD22" s="3"/>
      <c r="AE22" s="66"/>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15.75" x14ac:dyDescent="0.25">
      <c r="A23" s="66"/>
      <c r="B23" s="3"/>
      <c r="C23" s="3"/>
      <c r="D23" s="3"/>
      <c r="E23" s="85">
        <f>IF($P$13=Values!A17,Values!B37,IF($P$13=Values!A18,Values!C37,IF($P$13=Values!A19,Values!D37,"")))</f>
        <v>0</v>
      </c>
      <c r="F23" s="85"/>
      <c r="H23" s="85">
        <f>IF($P$13=Values!A17,Values!B38,IF($P$13=Values!A18,Values!C38,IF($P$13=Values!A19,Values!D38,"")))</f>
        <v>0</v>
      </c>
      <c r="I23" s="85"/>
      <c r="K23" s="85">
        <f>IF($P$13=Values!A17,Values!B39,IF($P$13=Values!A18,Values!C39,IF($P$13=Values!A19,Values!D39,"")))</f>
        <v>0</v>
      </c>
      <c r="L23" s="85"/>
      <c r="N23" s="85">
        <f>IF($P$13=Values!A17,Values!B40,IF($P$13=Values!A18,Values!C40,IF($P$13=Values!A19,Values!D40,"")))</f>
        <v>0</v>
      </c>
      <c r="O23" s="85"/>
      <c r="Q23" s="74"/>
      <c r="R23" s="3"/>
      <c r="S23" s="3"/>
      <c r="T23" s="66"/>
      <c r="U23" s="3"/>
      <c r="V23" s="3"/>
      <c r="W23" s="3"/>
      <c r="X23" s="3"/>
      <c r="Y23" s="3"/>
      <c r="Z23" s="3"/>
      <c r="AA23" s="3"/>
      <c r="AB23" s="3"/>
      <c r="AC23" s="3"/>
      <c r="AD23" s="3"/>
      <c r="AE23" s="66"/>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x14ac:dyDescent="0.25">
      <c r="A24" s="66"/>
      <c r="B24" s="3"/>
      <c r="C24" s="3"/>
      <c r="D24" s="3"/>
      <c r="E24" s="3"/>
      <c r="F24" s="3"/>
      <c r="G24" s="3"/>
      <c r="H24" s="3"/>
      <c r="I24" s="3"/>
      <c r="J24" s="3"/>
      <c r="K24" s="3"/>
      <c r="L24" s="3"/>
      <c r="M24" s="3"/>
      <c r="N24" s="3"/>
      <c r="O24" s="3"/>
      <c r="P24" s="3"/>
      <c r="Q24" s="3"/>
      <c r="R24" s="3"/>
      <c r="S24" s="3"/>
      <c r="T24" s="66"/>
      <c r="U24" s="3"/>
      <c r="V24" s="3"/>
      <c r="W24" s="3"/>
      <c r="X24" s="3"/>
      <c r="Y24" s="3"/>
      <c r="Z24" s="3"/>
      <c r="AA24" s="3"/>
      <c r="AB24" s="3"/>
      <c r="AC24" s="3"/>
      <c r="AD24" s="3"/>
      <c r="AE24" s="66"/>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x14ac:dyDescent="0.25">
      <c r="A25" s="66"/>
      <c r="B25" s="3"/>
      <c r="C25" s="3"/>
      <c r="D25" s="3"/>
      <c r="E25" s="3"/>
      <c r="F25" s="3"/>
      <c r="G25" s="3"/>
      <c r="H25" s="3"/>
      <c r="I25" s="3"/>
      <c r="J25" s="3"/>
      <c r="K25" s="3"/>
      <c r="L25" s="3"/>
      <c r="M25" s="3"/>
      <c r="N25" s="3"/>
      <c r="O25" s="3"/>
      <c r="P25" s="3"/>
      <c r="Q25" s="3"/>
      <c r="R25" s="3"/>
      <c r="S25" s="3"/>
      <c r="T25" s="66"/>
      <c r="U25" s="3"/>
      <c r="V25" s="3"/>
      <c r="W25" s="3"/>
      <c r="X25" s="3"/>
      <c r="Y25" s="3"/>
      <c r="Z25" s="3"/>
      <c r="AA25" s="3"/>
      <c r="AB25" s="3"/>
      <c r="AC25" s="3"/>
      <c r="AD25" s="3"/>
      <c r="AE25" s="66"/>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x14ac:dyDescent="0.25">
      <c r="A26" s="66"/>
      <c r="B26" s="3"/>
      <c r="C26" s="3"/>
      <c r="D26" s="3"/>
      <c r="E26" s="3"/>
      <c r="F26" s="3"/>
      <c r="G26" s="3"/>
      <c r="H26" s="3"/>
      <c r="I26" s="3"/>
      <c r="J26" s="3"/>
      <c r="K26" s="3"/>
      <c r="L26" s="3"/>
      <c r="M26" s="3"/>
      <c r="N26" s="3"/>
      <c r="O26" s="3"/>
      <c r="P26" s="3"/>
      <c r="Q26" s="3"/>
      <c r="R26" s="3"/>
      <c r="S26" s="3"/>
      <c r="T26" s="66"/>
      <c r="U26" s="3"/>
      <c r="V26" s="3"/>
      <c r="W26" s="3"/>
      <c r="X26" s="3"/>
      <c r="Y26" s="3"/>
      <c r="Z26" s="3"/>
      <c r="AA26" s="3"/>
      <c r="AB26" s="3"/>
      <c r="AC26" s="3"/>
      <c r="AD26" s="3"/>
      <c r="AE26" s="66"/>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x14ac:dyDescent="0.25">
      <c r="A27" s="66"/>
      <c r="B27" s="3"/>
      <c r="C27" s="3"/>
      <c r="D27" s="3"/>
      <c r="E27" s="3"/>
      <c r="F27" s="3"/>
      <c r="G27" s="3"/>
      <c r="H27" s="3"/>
      <c r="I27" s="3"/>
      <c r="J27" s="3"/>
      <c r="K27" s="3"/>
      <c r="L27" s="3"/>
      <c r="M27" s="3"/>
      <c r="N27" s="3"/>
      <c r="O27" s="3"/>
      <c r="P27" s="3"/>
      <c r="Q27" s="3"/>
      <c r="R27" s="3"/>
      <c r="S27" s="3"/>
      <c r="T27" s="66"/>
      <c r="U27" s="3"/>
      <c r="V27" s="3"/>
      <c r="W27" s="3"/>
      <c r="X27" s="3"/>
      <c r="Y27" s="3"/>
      <c r="Z27" s="3"/>
      <c r="AA27" s="3"/>
      <c r="AB27" s="3"/>
      <c r="AC27" s="3"/>
      <c r="AD27" s="3"/>
      <c r="AE27" s="66"/>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x14ac:dyDescent="0.25">
      <c r="A28" s="66"/>
      <c r="B28" s="3"/>
      <c r="C28" s="3"/>
      <c r="D28" s="3"/>
      <c r="E28" s="3"/>
      <c r="F28" s="3"/>
      <c r="G28" s="3"/>
      <c r="H28" s="3"/>
      <c r="I28" s="3"/>
      <c r="J28" s="3"/>
      <c r="K28" s="3"/>
      <c r="L28" s="3"/>
      <c r="M28" s="3"/>
      <c r="N28" s="3"/>
      <c r="O28" s="3"/>
      <c r="P28" s="3"/>
      <c r="Q28" s="3"/>
      <c r="R28" s="3"/>
      <c r="S28" s="3"/>
      <c r="T28" s="66"/>
      <c r="U28" s="3"/>
      <c r="V28" s="3"/>
      <c r="W28" s="3"/>
      <c r="X28" s="3"/>
      <c r="Y28" s="3"/>
      <c r="Z28" s="3"/>
      <c r="AA28" s="3"/>
      <c r="AB28" s="3"/>
      <c r="AC28" s="3"/>
      <c r="AD28" s="3"/>
      <c r="AE28" s="66"/>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x14ac:dyDescent="0.25">
      <c r="A29" s="66"/>
      <c r="B29" s="3"/>
      <c r="C29" s="3"/>
      <c r="D29" s="3"/>
      <c r="E29" s="3"/>
      <c r="F29" s="3"/>
      <c r="G29" s="3"/>
      <c r="H29" s="3"/>
      <c r="I29" s="3"/>
      <c r="J29" s="3"/>
      <c r="K29" s="3"/>
      <c r="L29" s="3"/>
      <c r="M29" s="3"/>
      <c r="N29" s="3"/>
      <c r="O29" s="3"/>
      <c r="P29" s="3"/>
      <c r="Q29" s="3"/>
      <c r="R29" s="3"/>
      <c r="S29" s="3"/>
      <c r="T29" s="66"/>
      <c r="U29" s="3"/>
      <c r="V29" s="3"/>
      <c r="W29" s="3"/>
      <c r="X29" s="3"/>
      <c r="Y29" s="3"/>
      <c r="Z29" s="3"/>
      <c r="AA29" s="3"/>
      <c r="AB29" s="3"/>
      <c r="AC29" s="3"/>
      <c r="AD29" s="3"/>
      <c r="AE29" s="66"/>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x14ac:dyDescent="0.25">
      <c r="A30" s="66"/>
      <c r="B30" s="3"/>
      <c r="C30" s="3"/>
      <c r="D30" s="3"/>
      <c r="E30" s="3"/>
      <c r="F30" s="3"/>
      <c r="G30" s="67"/>
      <c r="H30" s="67"/>
      <c r="I30" s="3"/>
      <c r="J30" s="67"/>
      <c r="K30" s="67"/>
      <c r="L30" s="3"/>
      <c r="M30" s="67"/>
      <c r="N30" s="67"/>
      <c r="O30" s="3"/>
      <c r="P30" s="67"/>
      <c r="Q30" s="67"/>
      <c r="R30" s="3"/>
      <c r="S30" s="3"/>
      <c r="T30" s="66"/>
      <c r="U30" s="3"/>
      <c r="V30" s="3"/>
      <c r="W30" s="3"/>
      <c r="X30" s="3"/>
      <c r="Y30" s="3"/>
      <c r="Z30" s="3"/>
      <c r="AA30" s="3"/>
      <c r="AB30" s="3"/>
      <c r="AC30" s="3"/>
      <c r="AD30" s="3"/>
      <c r="AE30" s="66"/>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x14ac:dyDescent="0.25">
      <c r="A31" s="66"/>
      <c r="B31" s="3"/>
      <c r="C31" s="3"/>
      <c r="D31" s="3"/>
      <c r="E31" s="3"/>
      <c r="F31" s="3"/>
      <c r="G31" s="3"/>
      <c r="H31" s="3"/>
      <c r="I31" s="3"/>
      <c r="J31" s="3"/>
      <c r="K31" s="3"/>
      <c r="L31" s="3"/>
      <c r="M31" s="3"/>
      <c r="N31" s="3"/>
      <c r="O31" s="3"/>
      <c r="P31" s="3"/>
      <c r="Q31" s="3"/>
      <c r="R31" s="3"/>
      <c r="S31" s="3"/>
      <c r="T31" s="66"/>
      <c r="U31" s="3"/>
      <c r="V31" s="3"/>
      <c r="W31" s="3"/>
      <c r="X31" s="3"/>
      <c r="Y31" s="3"/>
      <c r="Z31" s="3"/>
      <c r="AA31" s="3"/>
      <c r="AB31" s="3"/>
      <c r="AC31" s="3"/>
      <c r="AD31" s="3"/>
      <c r="AE31" s="66"/>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x14ac:dyDescent="0.25">
      <c r="A32" s="66"/>
      <c r="B32" s="3"/>
      <c r="C32" s="3"/>
      <c r="D32" s="3"/>
      <c r="E32" s="3"/>
      <c r="F32" s="3"/>
      <c r="G32" s="3"/>
      <c r="H32" s="3"/>
      <c r="I32" s="3"/>
      <c r="J32" s="3"/>
      <c r="K32" s="3"/>
      <c r="L32" s="3"/>
      <c r="M32" s="3"/>
      <c r="N32" s="3"/>
      <c r="O32" s="3"/>
      <c r="P32" s="3"/>
      <c r="Q32" s="3"/>
      <c r="R32" s="3"/>
      <c r="S32" s="3"/>
      <c r="T32" s="66"/>
      <c r="U32" s="3"/>
      <c r="V32" s="3"/>
      <c r="W32" s="3"/>
      <c r="X32" s="3"/>
      <c r="Y32" s="3"/>
      <c r="Z32" s="3"/>
      <c r="AA32" s="3"/>
      <c r="AB32" s="3"/>
      <c r="AC32" s="3"/>
      <c r="AD32" s="3"/>
      <c r="AE32" s="66"/>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ht="15" customHeight="1" x14ac:dyDescent="0.25">
      <c r="A33" s="66"/>
      <c r="B33" s="3"/>
      <c r="C33" s="3"/>
      <c r="D33" s="3"/>
      <c r="E33" s="3"/>
      <c r="F33" s="3"/>
      <c r="G33" s="3"/>
      <c r="H33" s="3"/>
      <c r="I33" s="3"/>
      <c r="J33" s="3"/>
      <c r="K33" s="3"/>
      <c r="L33" s="3"/>
      <c r="M33" s="3"/>
      <c r="N33" s="3"/>
      <c r="O33" s="3"/>
      <c r="P33" s="3"/>
      <c r="Q33" s="3"/>
      <c r="R33" s="3"/>
      <c r="S33" s="3"/>
      <c r="T33" s="66"/>
      <c r="U33" s="3"/>
      <c r="V33" s="3"/>
      <c r="W33" s="3"/>
      <c r="X33" s="3"/>
      <c r="Y33" s="3"/>
      <c r="Z33" s="3"/>
      <c r="AA33" s="3"/>
      <c r="AB33" s="3"/>
      <c r="AC33" s="3"/>
      <c r="AD33" s="3"/>
      <c r="AE33" s="66"/>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15.75" x14ac:dyDescent="0.25">
      <c r="A34" s="66"/>
      <c r="B34" s="3"/>
      <c r="C34" s="3"/>
      <c r="D34" s="3"/>
      <c r="E34" s="85">
        <f>IF($P$13=Values!A17,Values!B41,IF($P$13=Values!A18,Values!C41,IF($P$13=Values!A19,Values!D41,"")))</f>
        <v>0</v>
      </c>
      <c r="F34" s="85"/>
      <c r="H34" s="85">
        <f>IF($P$13=Values!A17,Values!B42,IF($P$13=Values!A18,Values!C42,IF($P$13=Values!A19,Values!D42,"")))</f>
        <v>0</v>
      </c>
      <c r="I34" s="85"/>
      <c r="K34" s="85">
        <f>IF($P$13=Values!A17,Values!B43,IF($P$13=Values!A18,Values!C43,IF($P$13=Values!A19,Values!D43,"")))</f>
        <v>0</v>
      </c>
      <c r="L34" s="85"/>
      <c r="N34" s="85">
        <f>IF($P$13=Values!A17,Values!B44,IF($P$13=Values!A18,Values!C44,IF($P$13=Values!A19,Values!D44,"")))</f>
        <v>0</v>
      </c>
      <c r="O34" s="85"/>
      <c r="Q34" s="74"/>
      <c r="R34" s="3"/>
      <c r="S34" s="3"/>
      <c r="T34" s="66"/>
      <c r="U34" s="3"/>
      <c r="V34" s="3"/>
      <c r="W34" s="3"/>
      <c r="X34" s="3"/>
      <c r="Y34" s="3"/>
      <c r="Z34" s="3"/>
      <c r="AA34" s="3"/>
      <c r="AB34" s="3"/>
      <c r="AC34" s="3"/>
      <c r="AD34" s="3"/>
      <c r="AE34" s="66"/>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ht="15.75" x14ac:dyDescent="0.25">
      <c r="A35" s="66"/>
      <c r="B35" s="3"/>
      <c r="C35" s="3"/>
      <c r="D35" s="3"/>
      <c r="E35" s="3"/>
      <c r="F35" s="3"/>
      <c r="G35" s="72"/>
      <c r="H35" s="72"/>
      <c r="I35" s="3"/>
      <c r="J35" s="72"/>
      <c r="K35" s="72"/>
      <c r="L35" s="3"/>
      <c r="M35" s="72"/>
      <c r="N35" s="72"/>
      <c r="O35" s="3"/>
      <c r="P35" s="72"/>
      <c r="Q35" s="72"/>
      <c r="R35" s="3"/>
      <c r="S35" s="3"/>
      <c r="T35" s="66"/>
      <c r="U35" s="3"/>
      <c r="V35" s="3"/>
      <c r="W35" s="3"/>
      <c r="X35" s="3"/>
      <c r="Y35" s="3"/>
      <c r="Z35" s="3"/>
      <c r="AA35" s="3"/>
      <c r="AB35" s="3"/>
      <c r="AC35" s="3"/>
      <c r="AD35" s="3"/>
      <c r="AE35" s="66"/>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x14ac:dyDescent="0.25">
      <c r="A36" s="75"/>
      <c r="B36" s="75"/>
      <c r="C36" s="75"/>
      <c r="D36" s="75"/>
      <c r="E36" s="75"/>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x14ac:dyDescent="0.25">
      <c r="A37" s="76"/>
      <c r="B37" s="76"/>
      <c r="C37" s="76"/>
      <c r="D37" s="76"/>
      <c r="E37" s="76"/>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row>
    <row r="59" spans="1:68"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row>
    <row r="60" spans="1:68"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row>
    <row r="61" spans="1:68"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row>
    <row r="62" spans="1:68"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row>
    <row r="63" spans="1:68"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row>
    <row r="64" spans="1:68"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row>
    <row r="65" spans="1:68"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row>
    <row r="117" spans="1:6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row>
    <row r="147" spans="1:6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row>
    <row r="148" spans="1:6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row>
    <row r="149" spans="1:6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row>
    <row r="150" spans="1:6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row>
    <row r="151" spans="1:6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row>
    <row r="152" spans="1:6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row>
    <row r="153" spans="1:6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row>
    <row r="154" spans="1:6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row>
    <row r="155" spans="1:6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row>
    <row r="156" spans="1:6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row>
    <row r="157" spans="1:6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row>
    <row r="158" spans="1:6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row>
    <row r="159" spans="1:6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row>
    <row r="160" spans="1:6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row>
    <row r="161" spans="1:6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row>
    <row r="162" spans="1:6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row>
    <row r="163" spans="1:6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row>
    <row r="164" spans="1:6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row>
    <row r="165" spans="1:6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row>
    <row r="166" spans="1:6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row>
    <row r="167" spans="1:6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row>
    <row r="168" spans="1:6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spans="1:6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1:6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1:6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1:6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1:6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1:6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1:6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1:6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1:6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1:6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1:6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1:6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1:6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1:6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1:6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1:6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1:6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1:6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1:6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1:6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1:6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1:6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1:6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1:6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1:6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1:6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1:6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1:6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1:6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1:6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1:6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1:6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1:6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1:6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1:6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1:6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1:6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1:6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1:6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1:6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1:6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1:6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1:6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1:6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1:6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1:6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1:6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1:6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1:6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1:6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1:6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1:6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1:6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1:6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1:6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1:6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1:6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1:6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1:6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1:6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1:6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1:6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1:6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1:6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1:6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1:6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1:6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1:6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1:6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1:6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1:6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1:6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1:6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1:6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1:6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1:6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1:6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1:6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1:6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1:6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1:6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1:6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1:6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1:6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1:6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1:6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1:6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1:6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1:6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1:6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1:6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1:6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1:6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1:6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1:6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1:6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1:6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1:6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1:6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1:6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1:6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1:6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1:6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1:6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1:6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1:6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1:6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1:6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1:6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1:6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1:6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1:6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1:6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1:6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1:6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1:6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1:6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1:6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1:6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1:6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1:6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1:6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1:6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1:6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1:6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1:6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1:6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1:6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1:6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1:6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1:6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1:6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1:6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1:6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1:6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1:6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1:6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1:6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1:6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1:6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1:6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1:6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1:6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1:6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1:6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1:6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1:6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1:6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1:6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1:6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1:6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1:6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1:6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1:6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1:6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1:6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1:6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1:6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1:6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1:6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1:6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1:6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1:6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1:6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1:6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1:6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1:6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1:6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1:6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1:6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1:6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1:6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1:6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1:6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1:6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1:6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1:6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1:6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1:6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1:6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1:6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1:6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1:6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1:6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1:6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1:6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1:6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1:6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1:6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1:6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1:6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1:6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1:6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1:6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1:6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1:6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1:6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1:6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1:6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1:6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1:6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1:6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1:6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1:6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1:6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1:6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1:6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1:6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sheetData>
  <mergeCells count="27">
    <mergeCell ref="A1:S2"/>
    <mergeCell ref="D12:O13"/>
    <mergeCell ref="H22:I22"/>
    <mergeCell ref="G5:I5"/>
    <mergeCell ref="U1:AD2"/>
    <mergeCell ref="K5:M5"/>
    <mergeCell ref="K6:M8"/>
    <mergeCell ref="K9:M9"/>
    <mergeCell ref="O9:Q9"/>
    <mergeCell ref="O5:Q5"/>
    <mergeCell ref="Y8:AA8"/>
    <mergeCell ref="Y9:AA11"/>
    <mergeCell ref="A36:E36"/>
    <mergeCell ref="A37:E37"/>
    <mergeCell ref="O6:Q8"/>
    <mergeCell ref="G6:I8"/>
    <mergeCell ref="G9:I9"/>
    <mergeCell ref="P12:Q12"/>
    <mergeCell ref="P13:Q13"/>
    <mergeCell ref="E23:F23"/>
    <mergeCell ref="H23:I23"/>
    <mergeCell ref="K23:L23"/>
    <mergeCell ref="N23:O23"/>
    <mergeCell ref="N34:O34"/>
    <mergeCell ref="K34:L34"/>
    <mergeCell ref="H34:I34"/>
    <mergeCell ref="E34:F34"/>
  </mergeCells>
  <conditionalFormatting sqref="E23 H23 K23 Q23 N23 P35:Q35 Q34 N34 M35:N35 K34 J35:K35 H34 G35:H35 E34">
    <cfRule type="colorScale" priority="22">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4235D7-C297-4A20-A9B9-710118F0577C}">
          <x14:formula1>
            <xm:f>Values!$A$17:$A$19</xm:f>
          </x14:formula1>
          <xm:sqref>P13:Q13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F07F-5EC6-4873-88D5-6B5EA984ABAB}">
  <dimension ref="A1:AU75"/>
  <sheetViews>
    <sheetView workbookViewId="0">
      <selection sqref="A1:J1"/>
    </sheetView>
  </sheetViews>
  <sheetFormatPr defaultColWidth="8.85546875" defaultRowHeight="15" x14ac:dyDescent="0.25"/>
  <cols>
    <col min="1" max="1" width="11.85546875" bestFit="1" customWidth="1"/>
    <col min="2" max="2" width="27.42578125" bestFit="1" customWidth="1"/>
    <col min="3" max="3" width="8.42578125" customWidth="1"/>
    <col min="4" max="4" width="12" customWidth="1"/>
    <col min="5" max="5" width="24.42578125" customWidth="1"/>
    <col min="6" max="6" width="20.42578125" customWidth="1"/>
    <col min="7" max="7" width="18.42578125" bestFit="1" customWidth="1"/>
    <col min="8" max="8" width="13.7109375" hidden="1" customWidth="1"/>
    <col min="9" max="9" width="16.7109375" customWidth="1"/>
    <col min="10" max="10" width="14.140625" customWidth="1"/>
  </cols>
  <sheetData>
    <row r="1" spans="1:47" ht="30.75" customHeight="1" x14ac:dyDescent="0.25">
      <c r="A1" s="100" t="s">
        <v>292</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row>
    <row r="2" spans="1:47"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1:47" x14ac:dyDescent="0.25">
      <c r="A3" s="3"/>
      <c r="B3" s="113" t="s">
        <v>293</v>
      </c>
      <c r="C3" s="114"/>
      <c r="D3" s="114"/>
      <c r="E3" s="114"/>
      <c r="F3" s="114"/>
      <c r="G3" s="114"/>
      <c r="H3" s="114"/>
      <c r="I3" s="115"/>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spans="1:47" x14ac:dyDescent="0.25">
      <c r="A4" s="3"/>
      <c r="B4" s="116"/>
      <c r="C4" s="117"/>
      <c r="D4" s="117"/>
      <c r="E4" s="117"/>
      <c r="F4" s="117"/>
      <c r="G4" s="117"/>
      <c r="H4" s="117"/>
      <c r="I4" s="118"/>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spans="1:47" ht="1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spans="1:47" x14ac:dyDescent="0.25">
      <c r="A6" s="3"/>
      <c r="B6" s="110" t="s">
        <v>294</v>
      </c>
      <c r="C6" s="111"/>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x14ac:dyDescent="0.25">
      <c r="A7" s="3"/>
      <c r="B7" s="45" t="s">
        <v>9</v>
      </c>
      <c r="C7" s="65">
        <v>12</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row>
    <row r="8" spans="1:47" x14ac:dyDescent="0.25">
      <c r="A8" s="3"/>
      <c r="B8" s="45" t="s">
        <v>295</v>
      </c>
      <c r="C8" s="65">
        <v>12</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spans="1:47" x14ac:dyDescent="0.25">
      <c r="A9" s="3"/>
      <c r="B9" s="45" t="s">
        <v>85</v>
      </c>
      <c r="C9" s="65">
        <v>12</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spans="1:47" x14ac:dyDescent="0.25">
      <c r="A10" s="3"/>
      <c r="B10" s="45" t="s">
        <v>296</v>
      </c>
      <c r="C10" s="65">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spans="1:47" x14ac:dyDescent="0.25">
      <c r="A11" s="3"/>
      <c r="B11" s="45" t="s">
        <v>180</v>
      </c>
      <c r="C11" s="65">
        <v>12</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spans="1:47" x14ac:dyDescent="0.25">
      <c r="A12" s="3"/>
      <c r="B12" s="45" t="s">
        <v>204</v>
      </c>
      <c r="C12" s="65">
        <v>12</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spans="1:47" x14ac:dyDescent="0.25">
      <c r="A13" s="3"/>
      <c r="B13" s="45" t="s">
        <v>228</v>
      </c>
      <c r="C13" s="65">
        <v>12</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row>
    <row r="14" spans="1:47" x14ac:dyDescent="0.25">
      <c r="A14" s="3"/>
      <c r="B14" s="45" t="s">
        <v>268</v>
      </c>
      <c r="C14" s="65">
        <v>12</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spans="1:47"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spans="1:47"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spans="1:47"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row>
    <row r="18" spans="1:47"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spans="1:47"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row>
    <row r="20" spans="1:47"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1:47"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1:47" ht="18"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spans="1:47" ht="33"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1:47"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spans="1:47"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1:47"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1:47"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spans="1:47"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1:47"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1:47"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spans="1:47"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1:47"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spans="1:47"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1:47"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1:47"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1:47"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1:47"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spans="1:47"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spans="1:47"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spans="1:47"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spans="1:47" x14ac:dyDescent="0.25">
      <c r="A41" s="3"/>
      <c r="B41" s="112"/>
      <c r="C41" s="112"/>
      <c r="D41" s="3"/>
      <c r="E41" s="3"/>
      <c r="F41" s="60"/>
      <c r="G41" s="3"/>
      <c r="H41" s="3"/>
      <c r="I41" s="61"/>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1:47" x14ac:dyDescent="0.25">
      <c r="A42" s="3"/>
      <c r="B42" s="112"/>
      <c r="C42" s="112"/>
      <c r="D42" s="3"/>
      <c r="E42" s="3"/>
      <c r="F42" s="60"/>
      <c r="G42" s="3"/>
      <c r="H42" s="3"/>
      <c r="I42" s="61"/>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spans="1:47" x14ac:dyDescent="0.25">
      <c r="A43" s="3"/>
      <c r="B43" s="112"/>
      <c r="C43" s="112"/>
      <c r="D43" s="3"/>
      <c r="E43" s="3"/>
      <c r="F43" s="60"/>
      <c r="G43" s="3"/>
      <c r="H43" s="3"/>
      <c r="I43" s="61"/>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1:47" x14ac:dyDescent="0.25">
      <c r="A44" s="3"/>
      <c r="B44" s="112"/>
      <c r="C44" s="112"/>
      <c r="D44" s="3"/>
      <c r="E44" s="3"/>
      <c r="F44" s="60"/>
      <c r="G44" s="3"/>
      <c r="H44" s="3"/>
      <c r="I44" s="61"/>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spans="1:47" x14ac:dyDescent="0.25">
      <c r="A45" s="3"/>
      <c r="B45" s="76"/>
      <c r="C45" s="76"/>
      <c r="D45" s="3"/>
      <c r="E45" s="3"/>
      <c r="F45" s="60"/>
      <c r="G45" s="3"/>
      <c r="H45" s="3"/>
      <c r="I45" s="61"/>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1:47" x14ac:dyDescent="0.25">
      <c r="A46" s="3"/>
      <c r="B46" s="76"/>
      <c r="C46" s="76"/>
      <c r="D46" s="3"/>
      <c r="E46" s="3"/>
      <c r="F46" s="60"/>
      <c r="G46" s="3"/>
      <c r="H46" s="3"/>
      <c r="I46" s="61"/>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1:47" x14ac:dyDescent="0.25">
      <c r="A47" s="3"/>
      <c r="B47" s="76"/>
      <c r="C47" s="76"/>
      <c r="D47" s="3"/>
      <c r="E47" s="3"/>
      <c r="F47" s="60"/>
      <c r="G47" s="3"/>
      <c r="H47" s="3"/>
      <c r="I47" s="61"/>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1:47" x14ac:dyDescent="0.25">
      <c r="A48" s="3"/>
      <c r="B48" s="76"/>
      <c r="C48" s="76"/>
      <c r="D48" s="3"/>
      <c r="E48" s="3"/>
      <c r="F48" s="60"/>
      <c r="G48" s="3"/>
      <c r="H48" s="3"/>
      <c r="I48" s="61"/>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1:47" x14ac:dyDescent="0.25">
      <c r="A49" s="3"/>
      <c r="B49" s="76"/>
      <c r="C49" s="76"/>
      <c r="D49" s="3"/>
      <c r="E49" s="3"/>
      <c r="F49" s="60"/>
      <c r="G49" s="3"/>
      <c r="H49" s="3"/>
      <c r="I49" s="61"/>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spans="1:47" x14ac:dyDescent="0.25">
      <c r="A50" s="3"/>
      <c r="B50" s="76"/>
      <c r="C50" s="76"/>
      <c r="D50" s="62"/>
      <c r="E50" s="3"/>
      <c r="F50" s="60"/>
      <c r="G50" s="3"/>
      <c r="H50" s="3"/>
      <c r="I50" s="61"/>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spans="1:47" x14ac:dyDescent="0.25">
      <c r="A51" s="3"/>
      <c r="B51" s="76"/>
      <c r="C51" s="76"/>
      <c r="D51" s="62"/>
      <c r="E51" s="3"/>
      <c r="F51" s="60"/>
      <c r="G51" s="3"/>
      <c r="H51" s="3"/>
      <c r="I51" s="61"/>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1:47" x14ac:dyDescent="0.25">
      <c r="A52" s="3"/>
      <c r="B52" s="3"/>
      <c r="C52" s="3"/>
      <c r="D52" s="62"/>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1:47" x14ac:dyDescent="0.25">
      <c r="A53" s="3"/>
      <c r="B53" s="3"/>
      <c r="C53" s="3"/>
      <c r="D53" s="62"/>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1:47" x14ac:dyDescent="0.25">
      <c r="A54" s="3"/>
      <c r="B54" s="3"/>
      <c r="C54" s="3"/>
      <c r="D54" s="62"/>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1:47" x14ac:dyDescent="0.25">
      <c r="A55" s="3"/>
      <c r="B55" s="3"/>
      <c r="C55" s="3"/>
      <c r="D55" s="62"/>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spans="1:47" x14ac:dyDescent="0.25">
      <c r="A56" s="3"/>
      <c r="B56" s="3"/>
      <c r="C56" s="3"/>
      <c r="D56" s="62"/>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spans="1:47" x14ac:dyDescent="0.25">
      <c r="A57" s="3"/>
      <c r="B57" s="3"/>
      <c r="C57" s="3"/>
      <c r="D57" s="62"/>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spans="1:47" x14ac:dyDescent="0.25">
      <c r="A58" s="3"/>
      <c r="B58" s="3"/>
      <c r="C58" s="3"/>
      <c r="D58" s="62"/>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1:47" x14ac:dyDescent="0.25">
      <c r="A59" s="3"/>
      <c r="B59" s="3"/>
      <c r="C59" s="3"/>
      <c r="D59" s="62"/>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spans="1:47" x14ac:dyDescent="0.25">
      <c r="A60" s="3"/>
      <c r="B60" s="3"/>
      <c r="C60" s="3"/>
      <c r="D60" s="62"/>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spans="1:47" x14ac:dyDescent="0.25">
      <c r="A61" s="3"/>
      <c r="B61" s="3"/>
      <c r="C61" s="3"/>
      <c r="D61" s="62"/>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spans="1:47" x14ac:dyDescent="0.25">
      <c r="A62" s="3"/>
      <c r="B62" s="3"/>
      <c r="C62" s="3"/>
      <c r="D62" s="62"/>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spans="1:47" x14ac:dyDescent="0.25">
      <c r="A63" s="3"/>
      <c r="B63" s="3"/>
      <c r="C63" s="3"/>
      <c r="D63" s="62"/>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spans="1:47" x14ac:dyDescent="0.25">
      <c r="A64" s="3"/>
      <c r="B64" s="3"/>
      <c r="C64" s="3"/>
      <c r="D64" s="62"/>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spans="1:47" x14ac:dyDescent="0.25">
      <c r="A65" s="3"/>
      <c r="B65" s="3"/>
      <c r="C65" s="3"/>
      <c r="D65" s="62"/>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spans="1:47"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spans="1:47"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1:47"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spans="1:47"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spans="1:47"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1:47"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spans="1:47"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1:47" x14ac:dyDescent="0.25">
      <c r="D73" s="1"/>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spans="1:47" x14ac:dyDescent="0.25">
      <c r="D74" s="1"/>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spans="1:47"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sheetData>
  <mergeCells count="14">
    <mergeCell ref="A1:J1"/>
    <mergeCell ref="B3:I4"/>
    <mergeCell ref="B42:C42"/>
    <mergeCell ref="B43:C43"/>
    <mergeCell ref="B44:C44"/>
    <mergeCell ref="B51:C51"/>
    <mergeCell ref="B6:C6"/>
    <mergeCell ref="B46:C46"/>
    <mergeCell ref="B47:C47"/>
    <mergeCell ref="B45:C45"/>
    <mergeCell ref="B41:C41"/>
    <mergeCell ref="B48:C48"/>
    <mergeCell ref="B49:C49"/>
    <mergeCell ref="B50:C50"/>
  </mergeCells>
  <conditionalFormatting sqref="F41:F51">
    <cfRule type="cellIs" dxfId="4" priority="4" operator="equal">
      <formula>INDIRECT("Values!$A$13")</formula>
    </cfRule>
    <cfRule type="cellIs" dxfId="3" priority="6" operator="equal">
      <formula>INDIRECT("Values!$A$12")</formula>
    </cfRule>
    <cfRule type="cellIs" dxfId="2" priority="7" operator="equal">
      <formula>INDIRECT("Values!$A$11")</formula>
    </cfRule>
  </conditionalFormatting>
  <conditionalFormatting sqref="I41:I51">
    <cfRule type="expression" dxfId="1" priority="2">
      <formula>AND(I41 &lt;&gt; "", I41 &gt; TODAY())</formula>
    </cfRule>
    <cfRule type="expression" dxfId="0" priority="3">
      <formula>AND(I41 &lt;&gt; "", I41 &lt; TODAY())</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2F8064A-5FBB-4E75-8139-3912B5DA77CD}">
          <x14:formula1>
            <xm:f>Values!$A$11:$A$13</xm:f>
          </x14:formula1>
          <xm:sqref>F41:F51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2FA6-7C84-4069-835C-4077E2FC00A4}">
  <dimension ref="A1:I84"/>
  <sheetViews>
    <sheetView workbookViewId="0">
      <selection activeCell="A2" sqref="A2"/>
    </sheetView>
  </sheetViews>
  <sheetFormatPr defaultColWidth="8.85546875" defaultRowHeight="15" x14ac:dyDescent="0.25"/>
  <cols>
    <col min="1" max="1" width="29.85546875" bestFit="1" customWidth="1"/>
    <col min="2" max="2" width="18.28515625" bestFit="1" customWidth="1"/>
    <col min="3" max="3" width="16" bestFit="1" customWidth="1"/>
    <col min="4" max="4" width="18" customWidth="1"/>
    <col min="5" max="5" width="18.85546875" customWidth="1"/>
    <col min="6" max="6" width="9.7109375" bestFit="1" customWidth="1"/>
    <col min="7" max="7" width="16" bestFit="1" customWidth="1"/>
    <col min="9" max="9" width="13" customWidth="1"/>
  </cols>
  <sheetData>
    <row r="1" spans="1:9" ht="26.25" x14ac:dyDescent="0.4">
      <c r="A1" s="64" t="s">
        <v>297</v>
      </c>
    </row>
    <row r="3" spans="1:9" x14ac:dyDescent="0.25">
      <c r="A3" s="28" t="s">
        <v>298</v>
      </c>
      <c r="B3" s="27" t="s">
        <v>299</v>
      </c>
      <c r="C3" s="8"/>
      <c r="D3" s="8"/>
    </row>
    <row r="4" spans="1:9" x14ac:dyDescent="0.25">
      <c r="A4" s="42" t="s">
        <v>300</v>
      </c>
      <c r="B4" s="41">
        <v>1</v>
      </c>
      <c r="C4" s="8"/>
      <c r="D4" s="8"/>
    </row>
    <row r="5" spans="1:9" x14ac:dyDescent="0.25">
      <c r="A5" s="42" t="s">
        <v>301</v>
      </c>
      <c r="B5" s="41">
        <v>2</v>
      </c>
      <c r="C5" s="8"/>
      <c r="D5" s="8"/>
      <c r="E5" s="8"/>
    </row>
    <row r="6" spans="1:9" x14ac:dyDescent="0.25">
      <c r="A6" s="42" t="s">
        <v>302</v>
      </c>
      <c r="B6" s="41">
        <v>3</v>
      </c>
      <c r="C6" s="8"/>
      <c r="D6" s="8"/>
      <c r="E6" s="8"/>
    </row>
    <row r="7" spans="1:9" x14ac:dyDescent="0.25">
      <c r="A7" s="42" t="s">
        <v>303</v>
      </c>
      <c r="B7" s="41">
        <v>4</v>
      </c>
      <c r="C7" s="8"/>
      <c r="D7" s="8"/>
      <c r="E7" s="8"/>
    </row>
    <row r="8" spans="1:9" x14ac:dyDescent="0.25">
      <c r="A8" s="42" t="s">
        <v>304</v>
      </c>
      <c r="B8" s="41">
        <v>5</v>
      </c>
      <c r="C8" s="8"/>
      <c r="D8" s="8"/>
      <c r="E8" s="8"/>
      <c r="G8" s="48"/>
      <c r="H8" s="48"/>
      <c r="I8" s="49"/>
    </row>
    <row r="9" spans="1:9" x14ac:dyDescent="0.25">
      <c r="A9" s="8"/>
      <c r="B9" s="8"/>
      <c r="C9" s="8"/>
      <c r="D9" s="8"/>
      <c r="E9" s="8"/>
      <c r="G9" s="47"/>
      <c r="H9" s="8"/>
      <c r="I9" s="8"/>
    </row>
    <row r="10" spans="1:9" x14ac:dyDescent="0.25">
      <c r="A10" s="18" t="s">
        <v>305</v>
      </c>
      <c r="B10" s="19" t="s">
        <v>306</v>
      </c>
      <c r="C10" s="73" t="s">
        <v>307</v>
      </c>
      <c r="D10" s="46" t="s">
        <v>308</v>
      </c>
      <c r="E10" s="8"/>
      <c r="G10" s="47"/>
      <c r="H10" s="8"/>
      <c r="I10" s="8"/>
    </row>
    <row r="11" spans="1:9" x14ac:dyDescent="0.25">
      <c r="A11" s="42" t="s">
        <v>49</v>
      </c>
      <c r="B11" s="41">
        <v>0</v>
      </c>
      <c r="C11" s="45">
        <f>COUNTIF('Patch Applications'!F21:F34, "*Not Implemented*") + COUNTIF('Patch operating systems'!F21:F37, "*Not Implemented*") + COUNTIF('Multi-factor Authentication'!F21:F44, "*Not Implemented*")+ COUNTIF('Restrict Admin Privileges'!F21:F49, "*Not Implemented*")+ COUNTIF('Application Control'!F21:F39, "*Not Implemented*")+ COUNTIF('Restrict Ms Office Macros'!F21:F31, "*Not Implemented*")+ COUNTIF('User Application Hardening'!F21:F150, "*Not Implemented*")+ COUNTIF('Regular Backups'!F21:F31, "*Not Implemented*")</f>
        <v>152</v>
      </c>
      <c r="D11" s="41">
        <f>C11</f>
        <v>152</v>
      </c>
      <c r="E11" s="8"/>
      <c r="G11" s="47"/>
      <c r="H11" s="8"/>
      <c r="I11" s="8"/>
    </row>
    <row r="12" spans="1:9" x14ac:dyDescent="0.25">
      <c r="A12" s="42" t="s">
        <v>25</v>
      </c>
      <c r="B12" s="41">
        <v>0.5</v>
      </c>
      <c r="C12" s="45">
        <f>COUNTIF('Patch Applications'!F21:F34, "*Partially Implemented*") + COUNTIF('Patch operating systems'!F21:F37, "*Partially Implemented*") + COUNTIF('Multi-factor Authentication'!F21:F44, "*Partially Implemented*")+ COUNTIF('Restrict Admin Privileges'!F21:F49, "*Partially Implemented*")+ COUNTIF('Application Control'!F21:F39, "*Partially Implemented*")+ COUNTIF('Restrict Ms Office Macros'!F21:F31, "*Partially Implemented*")+ COUNTIF('User Application Hardening'!F21:F150, "*Partially Implemented*")+ COUNTIF('Regular Backups'!F21:F31, "*Partially Implemented*")</f>
        <v>0</v>
      </c>
      <c r="D12" s="41">
        <f>C12</f>
        <v>0</v>
      </c>
      <c r="E12" s="8"/>
    </row>
    <row r="13" spans="1:9" x14ac:dyDescent="0.25">
      <c r="A13" s="42" t="s">
        <v>38</v>
      </c>
      <c r="B13" s="41">
        <v>1</v>
      </c>
      <c r="C13" s="45">
        <f>COUNTIF('Patch Applications'!F21:F34, "Fully Implemented*") + COUNTIF('Patch operating systems'!F21:F37, "Fully Implemented*") + COUNTIF('Multi-factor Authentication'!F21:F44, "Fully Implemented*")+ COUNTIF('Restrict Admin Privileges'!F21:F49, "Fully Implemented*")+ COUNTIF('Application Control'!F21:F39, "Fully Implemented*")+ COUNTIF('Restrict Ms Office Macros'!F21:F31, "Fully Implemented*")+ COUNTIF('User Application Hardening'!F21:F150, "Fully Implemented*")+ COUNTIF('Regular Backups'!F21:F31, "Fully Implemented*")</f>
        <v>0</v>
      </c>
      <c r="D13" s="41">
        <f>C13</f>
        <v>0</v>
      </c>
      <c r="E13" s="8"/>
    </row>
    <row r="14" spans="1:9" x14ac:dyDescent="0.25">
      <c r="A14" s="43" t="s">
        <v>97</v>
      </c>
      <c r="B14" s="41">
        <v>1</v>
      </c>
      <c r="C14" s="41">
        <f>COUNTIF('Patch Applications'!F21:F34, "*Compensating Control*") + COUNTIF('Patch operating systems'!F21:F37, "*Compensating Control*") + COUNTIF('Multi-factor Authentication'!F21:F44, "*Compensating Control*")+ COUNTIF('Restrict Admin Privileges'!F21:F49, "*Compensating Control*")+ COUNTIF('Application Control'!F21:F39, "*Compensating Control*")+ COUNTIF('Restrict Ms Office Macros'!F21:F31, "*Compensating Control*")+ COUNTIF('User Application Hardening'!F21:F47, "*Compensating Control*")+ COUNTIF('Regular Backups'!F21:F31, "*Compensating Control*")</f>
        <v>0</v>
      </c>
      <c r="D14" s="41">
        <f>C14</f>
        <v>0</v>
      </c>
      <c r="E14" s="8"/>
    </row>
    <row r="15" spans="1:9" x14ac:dyDescent="0.25">
      <c r="A15" s="42" t="s">
        <v>309</v>
      </c>
      <c r="B15" s="41">
        <v>0</v>
      </c>
      <c r="C15" s="41"/>
      <c r="D15" s="41"/>
      <c r="E15" s="8"/>
    </row>
    <row r="16" spans="1:9" x14ac:dyDescent="0.25">
      <c r="A16" s="40" t="s">
        <v>310</v>
      </c>
      <c r="B16" s="50" t="s">
        <v>311</v>
      </c>
      <c r="C16" s="50" t="s">
        <v>312</v>
      </c>
      <c r="D16" s="8"/>
      <c r="E16" s="8"/>
    </row>
    <row r="17" spans="1:7" x14ac:dyDescent="0.25">
      <c r="A17" s="42" t="s">
        <v>7</v>
      </c>
      <c r="B17" s="41">
        <f>COUNTIF('Patch Applications'!B21:B150, "1") + COUNTIF('Patch operating systems'!B21:B150, "1") + COUNTIF('Multi-factor Authentication'!B21:B150, "1")+ COUNTIF('Restrict Admin Privileges'!B21:B150, "1")+ COUNTIF('Application Control'!B21:B150, "1")+ COUNTIF('Restrict Ms Office Macros'!B21:B150, "1")+ COUNTIF('User Application Hardening'!B21:B150, "1")+ COUNTIF('Regular Backups'!B21:B150, "1")</f>
        <v>48</v>
      </c>
      <c r="C17" s="41">
        <f>COUNTIF('Patch Applications'!F21:F28, "Fully Implemented*") + COUNTIF('Patch operating systems'!F21:F28, "Fully Implemented*") + COUNTIF('Multi-factor Authentication'!F21:F27, "Fully Implemented*")+ COUNTIF('Restrict Admin Privileges'!F21:F27, "Fully Implemented*")+ COUNTIF('Application Control'!F21:F23, "Fully Implemented*")+ COUNTIF('Restrict Ms Office Macros'!F21:F24, "Fully Implemented*")+ COUNTIF('User Application Hardening'!F21:F24, "Fully Implemented*")+ COUNTIF('Regular Backups'!F21:F26, "Fully Implemented*")+ COUNTIF('Patch Applications'!F21:F28, "Compensating Control*") + COUNTIF('Patch operating systems'!F21:F28, "Compensating Control*") + COUNTIF('Multi-factor Authentication'!F21:F27, "Compensating Control*")+ COUNTIF('Restrict Admin Privileges'!F21:F27, "Compensating Control*")+ COUNTIF('Application Control'!F21:F23, "Compensating Control*")+ COUNTIF('Restrict Ms Office Macros'!F21:F24, "Compensating Control*")+ COUNTIF('User Application Hardening'!F21:F24, "Compensating Control*")+ COUNTIF('Regular Backups'!F21:F26, "Compensating Control*")</f>
        <v>0</v>
      </c>
      <c r="D17" s="8" t="str">
        <f>IF(AND(ISNUMBER(C17), ISNUMBER(B17), B17&lt;&gt;0), C17 &amp; " out of " &amp; B17 &amp; " complete", "Incomplete")</f>
        <v>0 out of 48 complete</v>
      </c>
      <c r="E17" s="8"/>
    </row>
    <row r="18" spans="1:7" x14ac:dyDescent="0.25">
      <c r="A18" s="42" t="s">
        <v>313</v>
      </c>
      <c r="B18" s="41">
        <f>COUNTIF('Patch Applications'!B21:B150, "2") + COUNTIF('Patch operating systems'!B21:B150, "2") + COUNTIF('Multi-factor Authentication'!B21:B150, "2")+ COUNTIF('Restrict Admin Privileges'!B21:B150, "2")+ COUNTIF('Application Control'!B21:B150, "2")+ COUNTIF('Restrict Ms Office Macros'!B21:B150, "2")+ COUNTIF('User Application Hardening'!B21:B150, "2")+ COUNTIF('Regular Backups'!B21:B150, "2")</f>
        <v>59</v>
      </c>
      <c r="C18" s="41">
        <f>COUNTIF('Patch Applications'!F30:F31, "Compensating Control*") + COUNTIF('Multi-factor Authentication'!F28:F39, "Compensating Control*")+ COUNTIF('Restrict Admin Privileges'!F28:F40, "Compensating Control*")+ COUNTIF('Application Control'!F2:F34, "Compensating Control*")+ COUNTIF('Restrict Ms Office Macros'!F25, "Compensating Control*")+ COUNTIF('User Application Hardening'!F25:F42, "Compensating Control*")+ COUNTIF('Regular Backups'!F27:F28, "Compensating Control*")+ COUNTIF('Patch Applications'!F30:F31, "Fully Implemented*") + COUNTIF('Multi-factor Authentication'!F28:F39, "Fully Implemented*")+ COUNTIF('Restrict Admin Privileges'!F28:F40, "Fully Implemented*")+ COUNTIF('Application Control'!F2:F34, "Fully Implemented*")+ COUNTIF('Restrict Ms Office Macros'!F25, "Fully Implemented*")+ COUNTIF('User Application Hardening'!F25:F42, "Fully Implemented*")+ COUNTIF('Regular Backups'!F27:F28, "Fully Implemented*")</f>
        <v>0</v>
      </c>
      <c r="D18" s="8" t="str">
        <f t="shared" ref="D18:D19" si="0">IF(AND(ISNUMBER(C18), ISNUMBER(B18), B18&lt;&gt;0), C18 &amp; " out of " &amp; B18 &amp; " complete", "Incomplete")</f>
        <v>0 out of 59 complete</v>
      </c>
      <c r="E18" s="8"/>
    </row>
    <row r="19" spans="1:7" x14ac:dyDescent="0.25">
      <c r="A19" s="42" t="s">
        <v>314</v>
      </c>
      <c r="B19" s="41">
        <f>COUNTIF('Patch Applications'!B21:B150, "3") + COUNTIF('Patch operating systems'!B21:B150, "3") + COUNTIF('Multi-factor Authentication'!B21:B150, "3")+ COUNTIF('Restrict Admin Privileges'!B21:B150, "3")+ COUNTIF('Application Control'!B21:B150, "3")+ COUNTIF('Restrict Ms Office Macros'!B21:B150, "3")+ COUNTIF('User Application Hardening'!B21:B150, "3")+ COUNTIF('Regular Backups'!B21:B150, "3")</f>
        <v>45</v>
      </c>
      <c r="C19" s="41">
        <f>COUNTIF('Patch Applications'!F32:F34, "Fully Implemented*") + COUNTIF('Patch operating systems'!F29:F37, "Fully Implemented*") + COUNTIF('Multi-factor Authentication'!F40:F44, "Fully Implemented*")+ COUNTIF('Restrict Admin Privileges'!F41:F49, "Fully Implemented*")+ COUNTIF('Application Control'!F35:F39, "Fully Implemented*")+ COUNTIF('Restrict Ms Office Macros'!F26:F31, "Fully Implemented*")+ COUNTIF('User Application Hardening'!F43:F47, "Fully Implemented*")+ COUNTIF('Regular Backups'!F29:F31, "Fully Implemented*")+ COUNTIF('Patch Applications'!F32:F34, "Compensating Control*") + COUNTIF('Patch operating systems'!F29:F37, "Compensating Control*") + COUNTIF('Multi-factor Authentication'!F40:F44, "Compensating Control*")+ COUNTIF('Restrict Admin Privileges'!F41:F49, "Compensating Control*")+ COUNTIF('Application Control'!F35:F39, "Compensating Control*")+ COUNTIF('Restrict Ms Office Macros'!F26:F31, "Compensating Control*")+ COUNTIF('User Application Hardening'!F43:F47, "Compensating Control*")+ COUNTIF('Regular Backups'!F29:F31, "Compensating Control*")</f>
        <v>0</v>
      </c>
      <c r="D19" s="8" t="str">
        <f t="shared" si="0"/>
        <v>0 out of 45 complete</v>
      </c>
      <c r="E19" s="8"/>
    </row>
    <row r="20" spans="1:7" x14ac:dyDescent="0.25">
      <c r="A20" s="8"/>
      <c r="B20" s="8"/>
      <c r="C20" s="8"/>
      <c r="D20" s="8"/>
      <c r="E20" s="8"/>
    </row>
    <row r="21" spans="1:7" x14ac:dyDescent="0.25">
      <c r="A21" s="20" t="s">
        <v>315</v>
      </c>
      <c r="B21" s="119" t="s">
        <v>3</v>
      </c>
      <c r="C21" s="111"/>
      <c r="D21" s="119" t="s">
        <v>4</v>
      </c>
      <c r="E21" s="111"/>
      <c r="F21" s="119" t="s">
        <v>5</v>
      </c>
      <c r="G21" s="111"/>
    </row>
    <row r="22" spans="1:7" x14ac:dyDescent="0.25">
      <c r="A22" s="21" t="s">
        <v>316</v>
      </c>
      <c r="B22" s="22" t="s">
        <v>312</v>
      </c>
      <c r="C22" s="23" t="s">
        <v>317</v>
      </c>
      <c r="D22" s="22" t="s">
        <v>312</v>
      </c>
      <c r="E22" s="23" t="s">
        <v>317</v>
      </c>
      <c r="F22" s="22" t="s">
        <v>312</v>
      </c>
      <c r="G22" s="23" t="s">
        <v>317</v>
      </c>
    </row>
    <row r="23" spans="1:7" x14ac:dyDescent="0.25">
      <c r="A23" s="41" t="s">
        <v>9</v>
      </c>
      <c r="B23" s="26">
        <f>'Patch Applications'!G3</f>
        <v>0</v>
      </c>
      <c r="C23" s="26">
        <f>1-(B23)</f>
        <v>1</v>
      </c>
      <c r="D23" s="26">
        <f>'Patch Applications'!G5</f>
        <v>0</v>
      </c>
      <c r="E23" s="26">
        <f>1-(D23)</f>
        <v>1</v>
      </c>
      <c r="F23" s="26">
        <f>'Patch Applications'!G7</f>
        <v>0</v>
      </c>
      <c r="G23" s="26">
        <f>1-(F23)</f>
        <v>1</v>
      </c>
    </row>
    <row r="24" spans="1:7" x14ac:dyDescent="0.25">
      <c r="A24" s="41" t="s">
        <v>295</v>
      </c>
      <c r="B24" s="26">
        <f>'Patch operating systems'!G3</f>
        <v>0</v>
      </c>
      <c r="C24" s="26">
        <f t="shared" ref="C24:C31" si="1">1-(B24)</f>
        <v>1</v>
      </c>
      <c r="D24" s="26">
        <f>'Patch operating systems'!G5</f>
        <v>0</v>
      </c>
      <c r="E24" s="26">
        <f t="shared" ref="E24:E31" si="2">1-(D24)</f>
        <v>1</v>
      </c>
      <c r="F24" s="26">
        <f>'Patch operating systems'!G7</f>
        <v>0</v>
      </c>
      <c r="G24" s="26">
        <f t="shared" ref="G24:G31" si="3">1-(F24)</f>
        <v>1</v>
      </c>
    </row>
    <row r="25" spans="1:7" x14ac:dyDescent="0.25">
      <c r="A25" s="41" t="s">
        <v>85</v>
      </c>
      <c r="B25" s="26">
        <f>'Multi-factor Authentication'!G3</f>
        <v>0</v>
      </c>
      <c r="C25" s="26">
        <f t="shared" si="1"/>
        <v>1</v>
      </c>
      <c r="D25" s="26">
        <f>'Multi-factor Authentication'!G5</f>
        <v>0</v>
      </c>
      <c r="E25" s="26">
        <f t="shared" si="2"/>
        <v>1</v>
      </c>
      <c r="F25" s="26">
        <f>'Multi-factor Authentication'!G7</f>
        <v>0</v>
      </c>
      <c r="G25" s="26">
        <f t="shared" si="3"/>
        <v>1</v>
      </c>
    </row>
    <row r="26" spans="1:7" x14ac:dyDescent="0.25">
      <c r="A26" s="41" t="s">
        <v>296</v>
      </c>
      <c r="B26" s="26">
        <f>'Restrict Admin Privileges'!G3</f>
        <v>0</v>
      </c>
      <c r="C26" s="26">
        <f t="shared" si="1"/>
        <v>1</v>
      </c>
      <c r="D26" s="26">
        <f>'Restrict Admin Privileges'!G5</f>
        <v>0</v>
      </c>
      <c r="E26" s="26">
        <f t="shared" si="2"/>
        <v>1</v>
      </c>
      <c r="F26" s="26">
        <f>'Restrict Admin Privileges'!G7</f>
        <v>0</v>
      </c>
      <c r="G26" s="26">
        <f t="shared" si="3"/>
        <v>1</v>
      </c>
    </row>
    <row r="27" spans="1:7" x14ac:dyDescent="0.25">
      <c r="A27" s="41" t="s">
        <v>180</v>
      </c>
      <c r="B27" s="26">
        <f>'Application Control'!G3</f>
        <v>0</v>
      </c>
      <c r="C27" s="26">
        <f t="shared" si="1"/>
        <v>1</v>
      </c>
      <c r="D27" s="26">
        <f>'Application Control'!G5</f>
        <v>0</v>
      </c>
      <c r="E27" s="26">
        <f t="shared" si="2"/>
        <v>1</v>
      </c>
      <c r="F27" s="26">
        <f>'Application Control'!G7</f>
        <v>0</v>
      </c>
      <c r="G27" s="26">
        <f t="shared" si="3"/>
        <v>1</v>
      </c>
    </row>
    <row r="28" spans="1:7" x14ac:dyDescent="0.25">
      <c r="A28" s="41" t="s">
        <v>204</v>
      </c>
      <c r="B28" s="26">
        <f>'Restrict Ms Office Macros'!G3</f>
        <v>0</v>
      </c>
      <c r="C28" s="26">
        <f t="shared" si="1"/>
        <v>1</v>
      </c>
      <c r="D28" s="26">
        <f>'Restrict Ms Office Macros'!G5</f>
        <v>0</v>
      </c>
      <c r="E28" s="26">
        <f t="shared" si="2"/>
        <v>1</v>
      </c>
      <c r="F28" s="26">
        <f>'Restrict Ms Office Macros'!G7</f>
        <v>0</v>
      </c>
      <c r="G28" s="26">
        <f t="shared" si="3"/>
        <v>1</v>
      </c>
    </row>
    <row r="29" spans="1:7" x14ac:dyDescent="0.25">
      <c r="A29" s="41" t="s">
        <v>228</v>
      </c>
      <c r="B29" s="26">
        <f>'User Application Hardening'!G3</f>
        <v>0</v>
      </c>
      <c r="C29" s="26">
        <f t="shared" si="1"/>
        <v>1</v>
      </c>
      <c r="D29" s="26">
        <f>'User Application Hardening'!G5</f>
        <v>0</v>
      </c>
      <c r="E29" s="26">
        <f t="shared" si="2"/>
        <v>1</v>
      </c>
      <c r="F29" s="26">
        <f>'User Application Hardening'!G7</f>
        <v>0</v>
      </c>
      <c r="G29" s="26">
        <f t="shared" si="3"/>
        <v>1</v>
      </c>
    </row>
    <row r="30" spans="1:7" x14ac:dyDescent="0.25">
      <c r="A30" s="41" t="s">
        <v>268</v>
      </c>
      <c r="B30" s="26">
        <f>'Regular Backups'!G3</f>
        <v>0</v>
      </c>
      <c r="C30" s="26">
        <f t="shared" si="1"/>
        <v>1</v>
      </c>
      <c r="D30" s="26">
        <f>'Regular Backups'!G5</f>
        <v>0</v>
      </c>
      <c r="E30" s="26">
        <f t="shared" si="2"/>
        <v>1</v>
      </c>
      <c r="F30" s="26">
        <f>'Regular Backups'!G7</f>
        <v>0</v>
      </c>
      <c r="G30" s="26">
        <f t="shared" si="3"/>
        <v>1</v>
      </c>
    </row>
    <row r="31" spans="1:7" x14ac:dyDescent="0.25">
      <c r="A31" s="24" t="s">
        <v>318</v>
      </c>
      <c r="B31" s="25">
        <f>AVERAGE(B23:B30)</f>
        <v>0</v>
      </c>
      <c r="C31" s="25">
        <f t="shared" si="1"/>
        <v>1</v>
      </c>
      <c r="D31" s="25">
        <f>AVERAGE(D23:D30)</f>
        <v>0</v>
      </c>
      <c r="E31" s="44">
        <f t="shared" si="2"/>
        <v>1</v>
      </c>
      <c r="F31" s="25">
        <f>AVERAGE(F23:F30)</f>
        <v>0</v>
      </c>
      <c r="G31" s="44">
        <f t="shared" si="3"/>
        <v>1</v>
      </c>
    </row>
    <row r="32" spans="1:7" x14ac:dyDescent="0.25">
      <c r="A32" s="8"/>
      <c r="B32" s="8"/>
      <c r="C32" s="8"/>
      <c r="D32" s="8"/>
      <c r="E32" s="8"/>
    </row>
    <row r="33" spans="1:7" x14ac:dyDescent="0.25">
      <c r="A33" s="8"/>
      <c r="B33" s="8"/>
      <c r="C33" s="8"/>
      <c r="D33" s="8"/>
      <c r="E33" s="8"/>
    </row>
    <row r="34" spans="1:7" x14ac:dyDescent="0.25">
      <c r="C34" s="8"/>
      <c r="D34" s="8"/>
      <c r="E34" s="8"/>
    </row>
    <row r="35" spans="1:7" x14ac:dyDescent="0.25">
      <c r="A35" s="2" t="s">
        <v>319</v>
      </c>
      <c r="C35" s="8"/>
      <c r="D35" s="8"/>
      <c r="E35" s="8"/>
    </row>
    <row r="36" spans="1:7" x14ac:dyDescent="0.25">
      <c r="A36" s="34" t="s">
        <v>316</v>
      </c>
      <c r="B36" s="35" t="s">
        <v>7</v>
      </c>
      <c r="C36" s="36" t="s">
        <v>313</v>
      </c>
      <c r="D36" s="37" t="s">
        <v>314</v>
      </c>
      <c r="E36" s="8"/>
    </row>
    <row r="37" spans="1:7" x14ac:dyDescent="0.25">
      <c r="A37" s="29" t="s">
        <v>9</v>
      </c>
      <c r="B37" s="9">
        <f>B23</f>
        <v>0</v>
      </c>
      <c r="C37" s="9">
        <f>D23</f>
        <v>0</v>
      </c>
      <c r="D37" s="30">
        <f>F23</f>
        <v>0</v>
      </c>
      <c r="E37" s="9"/>
      <c r="F37" s="9"/>
      <c r="G37" s="9"/>
    </row>
    <row r="38" spans="1:7" x14ac:dyDescent="0.25">
      <c r="A38" s="29" t="s">
        <v>295</v>
      </c>
      <c r="B38" s="9">
        <f t="shared" ref="B38:B45" si="4">B24</f>
        <v>0</v>
      </c>
      <c r="C38" s="9">
        <f t="shared" ref="C38:C45" si="5">D24</f>
        <v>0</v>
      </c>
      <c r="D38" s="30">
        <f t="shared" ref="D38:D45" si="6">F24</f>
        <v>0</v>
      </c>
      <c r="E38" s="9"/>
      <c r="F38" s="9"/>
      <c r="G38" s="9"/>
    </row>
    <row r="39" spans="1:7" x14ac:dyDescent="0.25">
      <c r="A39" s="29" t="s">
        <v>85</v>
      </c>
      <c r="B39" s="9">
        <f t="shared" si="4"/>
        <v>0</v>
      </c>
      <c r="C39" s="9">
        <f t="shared" si="5"/>
        <v>0</v>
      </c>
      <c r="D39" s="30">
        <f t="shared" si="6"/>
        <v>0</v>
      </c>
      <c r="E39" s="9"/>
      <c r="F39" s="9"/>
      <c r="G39" s="9"/>
    </row>
    <row r="40" spans="1:7" x14ac:dyDescent="0.25">
      <c r="A40" s="29" t="s">
        <v>296</v>
      </c>
      <c r="B40" s="9">
        <f t="shared" si="4"/>
        <v>0</v>
      </c>
      <c r="C40" s="9">
        <f t="shared" si="5"/>
        <v>0</v>
      </c>
      <c r="D40" s="30">
        <f t="shared" si="6"/>
        <v>0</v>
      </c>
      <c r="E40" s="9"/>
      <c r="F40" s="9"/>
      <c r="G40" s="9"/>
    </row>
    <row r="41" spans="1:7" x14ac:dyDescent="0.25">
      <c r="A41" s="29" t="s">
        <v>180</v>
      </c>
      <c r="B41" s="9">
        <f t="shared" si="4"/>
        <v>0</v>
      </c>
      <c r="C41" s="9">
        <f t="shared" si="5"/>
        <v>0</v>
      </c>
      <c r="D41" s="30">
        <f t="shared" si="6"/>
        <v>0</v>
      </c>
      <c r="E41" s="9"/>
      <c r="F41" s="9"/>
      <c r="G41" s="9"/>
    </row>
    <row r="42" spans="1:7" x14ac:dyDescent="0.25">
      <c r="A42" s="29" t="s">
        <v>204</v>
      </c>
      <c r="B42" s="9">
        <f t="shared" si="4"/>
        <v>0</v>
      </c>
      <c r="C42" s="9">
        <f t="shared" si="5"/>
        <v>0</v>
      </c>
      <c r="D42" s="30">
        <f t="shared" si="6"/>
        <v>0</v>
      </c>
      <c r="E42" s="9"/>
      <c r="F42" s="9"/>
      <c r="G42" s="9"/>
    </row>
    <row r="43" spans="1:7" x14ac:dyDescent="0.25">
      <c r="A43" s="29" t="s">
        <v>228</v>
      </c>
      <c r="B43" s="9">
        <f t="shared" si="4"/>
        <v>0</v>
      </c>
      <c r="C43" s="9">
        <f t="shared" si="5"/>
        <v>0</v>
      </c>
      <c r="D43" s="30">
        <f t="shared" si="6"/>
        <v>0</v>
      </c>
      <c r="E43" s="9"/>
      <c r="F43" s="9"/>
      <c r="G43" s="9"/>
    </row>
    <row r="44" spans="1:7" x14ac:dyDescent="0.25">
      <c r="A44" s="29" t="s">
        <v>268</v>
      </c>
      <c r="B44" s="9">
        <f t="shared" si="4"/>
        <v>0</v>
      </c>
      <c r="C44" s="9">
        <f t="shared" si="5"/>
        <v>0</v>
      </c>
      <c r="D44" s="30">
        <f t="shared" si="6"/>
        <v>0</v>
      </c>
      <c r="E44" s="9"/>
      <c r="F44" s="9"/>
      <c r="G44" s="9"/>
    </row>
    <row r="45" spans="1:7" x14ac:dyDescent="0.25">
      <c r="A45" s="31" t="s">
        <v>318</v>
      </c>
      <c r="B45" s="32">
        <f t="shared" si="4"/>
        <v>0</v>
      </c>
      <c r="C45" s="32">
        <f t="shared" si="5"/>
        <v>0</v>
      </c>
      <c r="D45" s="33">
        <f t="shared" si="6"/>
        <v>0</v>
      </c>
      <c r="E45" s="9"/>
      <c r="F45" s="9"/>
      <c r="G45" s="9"/>
    </row>
    <row r="48" spans="1:7" x14ac:dyDescent="0.25">
      <c r="A48" s="63" t="s">
        <v>7</v>
      </c>
      <c r="B48" s="41" t="str">
        <f>IF(AND(ISNUMBER(C17), ISNUMBER(B17), B17&lt;&gt;0), C17 &amp; " out of " &amp; B17 &amp; " complete", "Incomplete")</f>
        <v>0 out of 48 complete</v>
      </c>
    </row>
    <row r="49" spans="1:2" x14ac:dyDescent="0.25">
      <c r="A49" s="63" t="s">
        <v>313</v>
      </c>
      <c r="B49" s="41" t="str">
        <f>IF(AND(ISNUMBER(C18), ISNUMBER(B18), B18&lt;&gt;0), C18 &amp; " out of " &amp; B18 &amp; " complete", "Incomplete")</f>
        <v>0 out of 59 complete</v>
      </c>
    </row>
    <row r="50" spans="1:2" x14ac:dyDescent="0.25">
      <c r="A50" s="63" t="s">
        <v>314</v>
      </c>
      <c r="B50" s="41" t="str">
        <f>IF(AND(ISNUMBER(C19), ISNUMBER(B19), B19&lt;&gt;0), C19 &amp; " out of " &amp; B19 &amp; " complete", "Incomplete")</f>
        <v>0 out of 45 complete</v>
      </c>
    </row>
    <row r="53" spans="1:2" x14ac:dyDescent="0.25">
      <c r="A53" s="51" t="s">
        <v>320</v>
      </c>
      <c r="B53" s="51" t="s">
        <v>321</v>
      </c>
    </row>
    <row r="54" spans="1:2" x14ac:dyDescent="0.25">
      <c r="A54" s="52" t="s">
        <v>9</v>
      </c>
      <c r="B54" s="52">
        <f ca="1">COUNTIF('Patch Applications'!I21:I34, "&lt;" &amp; TODAY())</f>
        <v>0</v>
      </c>
    </row>
    <row r="55" spans="1:2" x14ac:dyDescent="0.25">
      <c r="A55" s="52" t="s">
        <v>295</v>
      </c>
      <c r="B55" s="52">
        <f ca="1">COUNTIF('Patch operating systems'!I21:I37, "&lt;" &amp; TODAY())</f>
        <v>0</v>
      </c>
    </row>
    <row r="56" spans="1:2" x14ac:dyDescent="0.25">
      <c r="A56" s="52" t="s">
        <v>85</v>
      </c>
      <c r="B56" s="52">
        <f ca="1">COUNTIF('Multi-factor Authentication'!I21:I44, "&lt;" &amp; TODAY())</f>
        <v>0</v>
      </c>
    </row>
    <row r="57" spans="1:2" x14ac:dyDescent="0.25">
      <c r="A57" s="52" t="s">
        <v>296</v>
      </c>
      <c r="B57" s="52">
        <f ca="1">COUNTIF('Restrict Admin Privileges'!I21:I49, "&lt;" &amp; TODAY())</f>
        <v>0</v>
      </c>
    </row>
    <row r="58" spans="1:2" x14ac:dyDescent="0.25">
      <c r="A58" s="52" t="s">
        <v>180</v>
      </c>
      <c r="B58" s="52">
        <f ca="1">COUNTIF('Application Control'!I21:I39, "&lt;" &amp; TODAY())</f>
        <v>0</v>
      </c>
    </row>
    <row r="59" spans="1:2" x14ac:dyDescent="0.25">
      <c r="A59" s="52" t="s">
        <v>204</v>
      </c>
      <c r="B59" s="52">
        <f ca="1">COUNTIF('Restrict Ms Office Macros'!I21:I31, "&lt;" &amp; TODAY())</f>
        <v>0</v>
      </c>
    </row>
    <row r="60" spans="1:2" x14ac:dyDescent="0.25">
      <c r="A60" s="52" t="s">
        <v>228</v>
      </c>
      <c r="B60" s="52">
        <f ca="1">COUNTIF('User Application Hardening'!I21:I47, "&lt;" &amp; TODAY())</f>
        <v>0</v>
      </c>
    </row>
    <row r="61" spans="1:2" x14ac:dyDescent="0.25">
      <c r="A61" s="52" t="s">
        <v>268</v>
      </c>
      <c r="B61" s="52">
        <f ca="1">COUNTIF('Regular Backups'!I21:I31, "&lt;" &amp; TODAY())</f>
        <v>0</v>
      </c>
    </row>
    <row r="62" spans="1:2" x14ac:dyDescent="0.25">
      <c r="A62" s="52" t="s">
        <v>318</v>
      </c>
      <c r="B62" s="52">
        <f ca="1">SUM(B54:B61)</f>
        <v>0</v>
      </c>
    </row>
    <row r="65" spans="1:1" x14ac:dyDescent="0.25">
      <c r="A65" s="51" t="s">
        <v>322</v>
      </c>
    </row>
    <row r="66" spans="1:1" x14ac:dyDescent="0.25">
      <c r="A66" s="52" t="s">
        <v>323</v>
      </c>
    </row>
    <row r="67" spans="1:1" x14ac:dyDescent="0.25">
      <c r="A67" s="52" t="s">
        <v>324</v>
      </c>
    </row>
    <row r="68" spans="1:1" x14ac:dyDescent="0.25">
      <c r="A68" s="52" t="s">
        <v>325</v>
      </c>
    </row>
    <row r="69" spans="1:1" x14ac:dyDescent="0.25">
      <c r="A69" s="52" t="s">
        <v>326</v>
      </c>
    </row>
    <row r="70" spans="1:1" x14ac:dyDescent="0.25">
      <c r="A70" s="52" t="s">
        <v>327</v>
      </c>
    </row>
    <row r="71" spans="1:1" x14ac:dyDescent="0.25">
      <c r="A71" s="52" t="s">
        <v>0</v>
      </c>
    </row>
    <row r="72" spans="1:1" x14ac:dyDescent="0.25">
      <c r="A72" s="52" t="s">
        <v>328</v>
      </c>
    </row>
    <row r="73" spans="1:1" x14ac:dyDescent="0.25">
      <c r="A73" s="52" t="s">
        <v>329</v>
      </c>
    </row>
    <row r="74" spans="1:1" x14ac:dyDescent="0.25">
      <c r="A74" s="52" t="s">
        <v>330</v>
      </c>
    </row>
    <row r="75" spans="1:1" x14ac:dyDescent="0.25">
      <c r="A75" s="52" t="s">
        <v>331</v>
      </c>
    </row>
    <row r="76" spans="1:1" x14ac:dyDescent="0.25">
      <c r="A76" s="52" t="s">
        <v>332</v>
      </c>
    </row>
    <row r="77" spans="1:1" x14ac:dyDescent="0.25">
      <c r="A77" s="52" t="s">
        <v>333</v>
      </c>
    </row>
    <row r="78" spans="1:1" x14ac:dyDescent="0.25">
      <c r="A78" s="52" t="s">
        <v>334</v>
      </c>
    </row>
    <row r="79" spans="1:1" x14ac:dyDescent="0.25">
      <c r="A79" s="52" t="s">
        <v>335</v>
      </c>
    </row>
    <row r="80" spans="1:1" x14ac:dyDescent="0.25">
      <c r="A80" s="52" t="s">
        <v>336</v>
      </c>
    </row>
    <row r="81" spans="1:1" x14ac:dyDescent="0.25">
      <c r="A81" s="52" t="s">
        <v>337</v>
      </c>
    </row>
    <row r="82" spans="1:1" x14ac:dyDescent="0.25">
      <c r="A82" s="52" t="s">
        <v>338</v>
      </c>
    </row>
    <row r="83" spans="1:1" x14ac:dyDescent="0.25">
      <c r="A83" s="52" t="s">
        <v>339</v>
      </c>
    </row>
    <row r="84" spans="1:1" x14ac:dyDescent="0.25">
      <c r="A84" s="52" t="s">
        <v>340</v>
      </c>
    </row>
  </sheetData>
  <mergeCells count="3">
    <mergeCell ref="B21:C21"/>
    <mergeCell ref="D21:E21"/>
    <mergeCell ref="F21:G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DE6C-B890-4096-9722-70CD26D69DA1}">
  <dimension ref="A1:BG150"/>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5.140625" customWidth="1"/>
    <col min="10" max="10" width="46.42578125" customWidth="1"/>
  </cols>
  <sheetData>
    <row r="1" spans="1:59" ht="30.75" customHeight="1" x14ac:dyDescent="0.25">
      <c r="A1" s="81" t="s">
        <v>9</v>
      </c>
      <c r="B1" s="81"/>
      <c r="C1" s="81"/>
      <c r="D1" s="81"/>
      <c r="E1" s="81"/>
      <c r="F1" s="81"/>
      <c r="G1" s="81"/>
      <c r="H1" s="81"/>
      <c r="I1" s="81"/>
      <c r="J1" s="81"/>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row>
    <row r="2" spans="1:59"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5" customHeight="1" x14ac:dyDescent="0.25">
      <c r="A3" s="79" t="s">
        <v>6</v>
      </c>
      <c r="B3" s="79"/>
      <c r="C3" s="79"/>
      <c r="D3" s="3"/>
      <c r="E3" s="3"/>
      <c r="F3" s="7" t="s">
        <v>10</v>
      </c>
      <c r="G3" s="16">
        <f>AVERAGE(H21:H29)</f>
        <v>0</v>
      </c>
      <c r="H3" s="9">
        <f>1-G3</f>
        <v>1</v>
      </c>
      <c r="I3" s="56"/>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x14ac:dyDescent="0.25">
      <c r="A5" s="3"/>
      <c r="B5" s="76"/>
      <c r="C5" s="76"/>
      <c r="D5" s="3"/>
      <c r="E5" s="3"/>
      <c r="F5" s="15" t="s">
        <v>11</v>
      </c>
      <c r="G5" s="16">
        <f>AVERAGE(H30:H31)</f>
        <v>0</v>
      </c>
      <c r="H5" s="9">
        <f>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row>
    <row r="7" spans="1:59" x14ac:dyDescent="0.25">
      <c r="A7" s="88"/>
      <c r="B7" s="88"/>
      <c r="C7" s="88"/>
      <c r="D7" s="3"/>
      <c r="E7" s="3"/>
      <c r="F7" s="10" t="s">
        <v>12</v>
      </c>
      <c r="G7" s="16">
        <f>AVERAGE(H32:H34)</f>
        <v>0</v>
      </c>
      <c r="H7" s="9">
        <f>1-G7</f>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row>
    <row r="8" spans="1:59" x14ac:dyDescent="0.25">
      <c r="A8" s="89"/>
      <c r="B8" s="89"/>
      <c r="C8" s="89"/>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row>
    <row r="9" spans="1:59" x14ac:dyDescent="0.25">
      <c r="A9" s="3"/>
      <c r="B9" s="76"/>
      <c r="C9" s="76"/>
      <c r="D9" s="3"/>
      <c r="E9" s="3"/>
      <c r="F9" s="91" t="s">
        <v>13</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row>
    <row r="10" spans="1:59"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row>
    <row r="11" spans="1:59"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row>
    <row r="14" spans="1:59"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row>
    <row r="16" spans="1:59"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1:59" x14ac:dyDescent="0.25">
      <c r="A17" s="3"/>
      <c r="B17" s="76"/>
      <c r="C17" s="76"/>
      <c r="D17" s="3"/>
      <c r="E17" s="3"/>
      <c r="F17" s="97"/>
      <c r="G17" s="98"/>
      <c r="H17" s="98"/>
      <c r="I17" s="9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1:59" x14ac:dyDescent="0.25">
      <c r="A18" s="3"/>
      <c r="B18" s="76"/>
      <c r="C18" s="76"/>
      <c r="D18" s="3"/>
      <c r="E18" s="3"/>
      <c r="F18" s="3"/>
      <c r="G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1:59"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1:59"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1:59" ht="33.75" customHeight="1" x14ac:dyDescent="0.25">
      <c r="A21" s="39" t="s">
        <v>23</v>
      </c>
      <c r="B21" s="86">
        <v>1</v>
      </c>
      <c r="C21" s="86"/>
      <c r="D21" s="12" t="s">
        <v>24</v>
      </c>
      <c r="E21" s="4"/>
      <c r="F21" s="4" t="s">
        <v>49</v>
      </c>
      <c r="G21" s="14"/>
      <c r="H21" s="4">
        <f>IF(ISBLANK($F21), 0, VLOOKUP($F21, Values!$A$11:$B$15, 2, 0))</f>
        <v>0</v>
      </c>
      <c r="I21" s="14" t="str">
        <f>IF(G21="", "", EDATE(G21, 'User Preferences'!C7))</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1:59" ht="30" x14ac:dyDescent="0.25">
      <c r="A22" s="39" t="s">
        <v>26</v>
      </c>
      <c r="B22" s="86">
        <v>1</v>
      </c>
      <c r="C22" s="86"/>
      <c r="D22" s="12" t="s">
        <v>27</v>
      </c>
      <c r="E22" s="4"/>
      <c r="F22" s="4" t="s">
        <v>49</v>
      </c>
      <c r="G22" s="14"/>
      <c r="H22" s="4">
        <f>IF(ISBLANK($F22), 0, VLOOKUP($F22, Values!$A$11:$B$14, 2, 0))</f>
        <v>0</v>
      </c>
      <c r="I22" s="14" t="str">
        <f>IF(G22="", "", EDATE(G22, 'User Preferences'!C7))</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1:59" ht="30" x14ac:dyDescent="0.25">
      <c r="A23" s="39" t="s">
        <v>28</v>
      </c>
      <c r="B23" s="86">
        <v>1</v>
      </c>
      <c r="C23" s="86"/>
      <c r="D23" s="12" t="s">
        <v>29</v>
      </c>
      <c r="E23" s="4"/>
      <c r="F23" s="4" t="s">
        <v>49</v>
      </c>
      <c r="G23" s="14"/>
      <c r="H23" s="4">
        <f>IF(ISBLANK($F23), 0, VLOOKUP($F23, Values!$A$11:$B$14, 2, 0))</f>
        <v>0</v>
      </c>
      <c r="I23" s="14" t="str">
        <f>IF(G23="", "", EDATE(G23, 'User Preferences'!C7))</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1:59" ht="45" x14ac:dyDescent="0.25">
      <c r="A24" s="39" t="s">
        <v>30</v>
      </c>
      <c r="B24" s="86">
        <v>1</v>
      </c>
      <c r="C24" s="86"/>
      <c r="D24" s="12" t="s">
        <v>31</v>
      </c>
      <c r="E24" s="4"/>
      <c r="F24" s="4" t="s">
        <v>49</v>
      </c>
      <c r="G24" s="14"/>
      <c r="H24" s="4">
        <f>IF(ISBLANK($F24), 0, VLOOKUP($F24, Values!$A$11:$B$14, 2, 0))</f>
        <v>0</v>
      </c>
      <c r="I24" s="14" t="str">
        <f>IF(G24="", "", EDATE(G24, 'User Preferences'!C7))</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row>
    <row r="25" spans="1:59" ht="45" x14ac:dyDescent="0.25">
      <c r="A25" s="39" t="s">
        <v>32</v>
      </c>
      <c r="B25" s="86">
        <v>1</v>
      </c>
      <c r="C25" s="86"/>
      <c r="D25" s="12" t="s">
        <v>33</v>
      </c>
      <c r="E25" s="4"/>
      <c r="F25" s="4" t="s">
        <v>49</v>
      </c>
      <c r="G25" s="14"/>
      <c r="H25" s="4">
        <f>IF(ISBLANK($F25), 0, VLOOKUP($F25, Values!$A$11:$B$14, 2, 0))</f>
        <v>0</v>
      </c>
      <c r="I25" s="14" t="str">
        <f>IF(G25="", "", EDATE(G25, 'User Preferences'!C7))</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1:59" ht="45" x14ac:dyDescent="0.25">
      <c r="A26" s="39" t="s">
        <v>34</v>
      </c>
      <c r="B26" s="86">
        <v>1</v>
      </c>
      <c r="C26" s="86"/>
      <c r="D26" s="12" t="s">
        <v>35</v>
      </c>
      <c r="E26" s="4"/>
      <c r="F26" s="4" t="s">
        <v>49</v>
      </c>
      <c r="G26" s="14"/>
      <c r="H26" s="4">
        <f>IF(ISBLANK($F26), 0, VLOOKUP($F26, Values!$A$11:$B$14, 2, 0))</f>
        <v>0</v>
      </c>
      <c r="I26" s="14" t="str">
        <f>IF(G26="", "", EDATE(G26, 'User Preferences'!C7))</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row>
    <row r="27" spans="1:59" ht="45" x14ac:dyDescent="0.25">
      <c r="A27" s="39" t="s">
        <v>36</v>
      </c>
      <c r="B27" s="86">
        <v>1</v>
      </c>
      <c r="C27" s="86"/>
      <c r="D27" s="12" t="s">
        <v>37</v>
      </c>
      <c r="E27" s="4"/>
      <c r="F27" s="4" t="s">
        <v>49</v>
      </c>
      <c r="G27" s="14"/>
      <c r="H27" s="4">
        <f>IF(ISBLANK($F27), 0, VLOOKUP($F27, Values!$A$11:$B$14, 2, 0))</f>
        <v>0</v>
      </c>
      <c r="I27" s="14" t="str">
        <f>IF(G27="", "", EDATE(G27, 'User Preferences'!C7))</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row>
    <row r="28" spans="1:59" x14ac:dyDescent="0.25">
      <c r="A28" s="39" t="s">
        <v>39</v>
      </c>
      <c r="B28" s="86">
        <v>1</v>
      </c>
      <c r="C28" s="86"/>
      <c r="D28" s="12" t="s">
        <v>40</v>
      </c>
      <c r="E28" s="4"/>
      <c r="F28" s="4" t="s">
        <v>49</v>
      </c>
      <c r="G28" s="14"/>
      <c r="H28" s="4">
        <f>IF(ISBLANK($F28), 0, VLOOKUP($F28, Values!$A$11:$B$14, 2, 0))</f>
        <v>0</v>
      </c>
      <c r="I28" s="14" t="str">
        <f>IF(G28="", "", EDATE(G28, 'User Preferences'!C7))</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row>
    <row r="29" spans="1:59" ht="45" x14ac:dyDescent="0.25">
      <c r="A29" s="39" t="s">
        <v>41</v>
      </c>
      <c r="B29" s="86">
        <v>1</v>
      </c>
      <c r="C29" s="86"/>
      <c r="D29" s="12" t="s">
        <v>42</v>
      </c>
      <c r="E29" s="4"/>
      <c r="F29" s="4" t="s">
        <v>49</v>
      </c>
      <c r="G29" s="14"/>
      <c r="H29" s="4">
        <f>IF(ISBLANK($F29), 0, VLOOKUP($F29, Values!$A$11:$B$14, 2, 0))</f>
        <v>0</v>
      </c>
      <c r="I29" s="14" t="str">
        <f>IF(G29="", "", EDATE(G29, 'User Preferences'!C7))</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row>
    <row r="30" spans="1:59" ht="60" x14ac:dyDescent="0.25">
      <c r="A30" s="38" t="s">
        <v>43</v>
      </c>
      <c r="B30" s="86">
        <v>2</v>
      </c>
      <c r="C30" s="86"/>
      <c r="D30" s="12" t="s">
        <v>44</v>
      </c>
      <c r="E30" s="4"/>
      <c r="F30" s="4" t="s">
        <v>49</v>
      </c>
      <c r="G30" s="14"/>
      <c r="H30" s="4">
        <f>IF(ISBLANK($F30), 0, VLOOKUP($F30, Values!$A$11:$B$14, 2, 0))</f>
        <v>0</v>
      </c>
      <c r="I30" s="14" t="str">
        <f>IF(G30="", "", EDATE(G30, 'User Preferences'!C7))</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row>
    <row r="31" spans="1:59" ht="60" x14ac:dyDescent="0.25">
      <c r="A31" s="38" t="s">
        <v>45</v>
      </c>
      <c r="B31" s="86">
        <v>2</v>
      </c>
      <c r="C31" s="86"/>
      <c r="D31" s="12" t="s">
        <v>46</v>
      </c>
      <c r="E31" s="4"/>
      <c r="F31" s="4" t="s">
        <v>49</v>
      </c>
      <c r="G31" s="14"/>
      <c r="H31" s="4">
        <f>IF(ISBLANK($F31), 0, VLOOKUP($F31, Values!$A$11:$B$14, 2, 0))</f>
        <v>0</v>
      </c>
      <c r="I31" s="14" t="str">
        <f>IF(G31="", "", EDATE(G31, 'User Preferences'!C7))</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row>
    <row r="32" spans="1:59" ht="60" x14ac:dyDescent="0.25">
      <c r="A32" s="38" t="s">
        <v>47</v>
      </c>
      <c r="B32" s="86">
        <v>3</v>
      </c>
      <c r="C32" s="86"/>
      <c r="D32" s="12" t="s">
        <v>48</v>
      </c>
      <c r="E32" s="4"/>
      <c r="F32" s="4" t="s">
        <v>49</v>
      </c>
      <c r="G32" s="14"/>
      <c r="H32" s="4">
        <f>IF(ISBLANK($F32), 0, VLOOKUP($F32, Values!$A$11:$B$14, 2, 0))</f>
        <v>0</v>
      </c>
      <c r="I32" s="14" t="str">
        <f>IF(G32="", "", EDATE(G32, 'User Preferences'!C7))</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row>
    <row r="33" spans="1:59" ht="75" x14ac:dyDescent="0.25">
      <c r="A33" s="38" t="s">
        <v>50</v>
      </c>
      <c r="B33" s="86">
        <v>3</v>
      </c>
      <c r="C33" s="86"/>
      <c r="D33" s="12" t="s">
        <v>51</v>
      </c>
      <c r="E33" s="4"/>
      <c r="F33" s="4" t="s">
        <v>49</v>
      </c>
      <c r="G33" s="14"/>
      <c r="H33" s="4">
        <f>IF(ISBLANK($F33), 0, VLOOKUP($F33, Values!$A$11:$B$14, 2, 0))</f>
        <v>0</v>
      </c>
      <c r="I33" s="14" t="str">
        <f>IF(G33="", "", EDATE(G33, 'User Preferences'!C7))</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row>
    <row r="34" spans="1:59" ht="45" x14ac:dyDescent="0.25">
      <c r="A34" s="38" t="s">
        <v>52</v>
      </c>
      <c r="B34" s="86">
        <v>3</v>
      </c>
      <c r="C34" s="86"/>
      <c r="D34" s="12" t="s">
        <v>53</v>
      </c>
      <c r="E34" s="4"/>
      <c r="F34" s="4" t="s">
        <v>49</v>
      </c>
      <c r="G34" s="14"/>
      <c r="H34" s="4">
        <f>IF(ISBLANK($F34), 0, VLOOKUP($F34, Values!$A$11:$B$14, 2, 0))</f>
        <v>0</v>
      </c>
      <c r="I34" s="14" t="str">
        <f>IF(G34="", "", EDATE(G34, 'User Preferences'!C7))</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row>
    <row r="35" spans="1:59" x14ac:dyDescent="0.25">
      <c r="D35" s="1"/>
      <c r="I35" s="14"/>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row>
    <row r="36" spans="1:59" x14ac:dyDescent="0.25">
      <c r="D36" s="1"/>
      <c r="I36" s="14"/>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row>
    <row r="37" spans="1:59" x14ac:dyDescent="0.25">
      <c r="D37" s="1"/>
      <c r="I37" s="14"/>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row>
    <row r="38" spans="1:59" x14ac:dyDescent="0.25">
      <c r="D38" s="1"/>
      <c r="I38" s="14"/>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row>
    <row r="39" spans="1:59" x14ac:dyDescent="0.25">
      <c r="D39" s="1"/>
      <c r="I39" s="14"/>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row>
    <row r="40" spans="1:59" x14ac:dyDescent="0.25">
      <c r="D40" s="1"/>
      <c r="I40" s="1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row>
    <row r="41" spans="1:59" x14ac:dyDescent="0.25">
      <c r="D41" s="1"/>
      <c r="I41" s="1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row>
    <row r="42" spans="1:59" x14ac:dyDescent="0.25">
      <c r="D42" s="1"/>
      <c r="I42" s="1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row>
    <row r="43" spans="1:59" x14ac:dyDescent="0.25">
      <c r="D43" s="1"/>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row>
    <row r="44" spans="1:59" x14ac:dyDescent="0.25">
      <c r="D44" s="1"/>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row>
    <row r="45" spans="1:59" x14ac:dyDescent="0.25">
      <c r="D45" s="1"/>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row>
    <row r="46" spans="1:59" x14ac:dyDescent="0.25">
      <c r="D46" s="1"/>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row>
    <row r="47" spans="1:59" x14ac:dyDescent="0.25">
      <c r="D47" s="1"/>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row>
    <row r="48" spans="1:59" x14ac:dyDescent="0.25">
      <c r="D48" s="1"/>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row>
    <row r="49" spans="4:59" x14ac:dyDescent="0.25">
      <c r="D49" s="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row>
    <row r="50" spans="4:59"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row>
    <row r="51" spans="4:59"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row>
    <row r="52" spans="4:59"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row>
    <row r="53" spans="4:59"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row>
    <row r="54" spans="4:59"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row>
    <row r="55" spans="4:59"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row>
    <row r="56" spans="4:59"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row>
    <row r="57" spans="4:59"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row>
    <row r="58" spans="4:59"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row>
    <row r="59" spans="4:59"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row>
    <row r="60" spans="4:59"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row>
    <row r="61" spans="4:59"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row>
    <row r="62" spans="4:59"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row>
    <row r="63" spans="4:59"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row>
    <row r="64" spans="4:59"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row>
    <row r="65" spans="4:59"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row>
    <row r="66" spans="4:59"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row>
    <row r="67" spans="4:59"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row>
    <row r="68" spans="4:59"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row>
    <row r="69" spans="4:59" x14ac:dyDescent="0.25">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row>
    <row r="70" spans="4:59" x14ac:dyDescent="0.25">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row>
    <row r="71" spans="4:59" x14ac:dyDescent="0.25">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row>
    <row r="72" spans="4:59" x14ac:dyDescent="0.25">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row>
    <row r="73" spans="4:59"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row>
    <row r="74" spans="4:59"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row>
    <row r="75" spans="4:59"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row>
    <row r="76" spans="4:59"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row>
    <row r="77" spans="4:59"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row>
    <row r="78" spans="4:59"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row>
    <row r="79" spans="4:59"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row>
    <row r="80" spans="4:59"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row>
    <row r="81" spans="11:59"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row>
    <row r="82" spans="11:59"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row>
    <row r="83" spans="11:59"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row>
    <row r="84" spans="11:59"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row>
    <row r="85" spans="11:59"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11:59"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11:59"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11:59"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11:59"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11:59"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11:59"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11:59"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11:59"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11:59"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11:59"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11:59"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11:59"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11:59"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11:59"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11:59"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11:59"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row>
    <row r="102" spans="11:59"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row>
    <row r="103" spans="11:59"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row>
    <row r="104" spans="11:59"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row>
    <row r="105" spans="11:59"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row>
    <row r="106" spans="11:59"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row>
    <row r="107" spans="11:59"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row>
    <row r="108" spans="11:59"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row>
    <row r="109" spans="11:59"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row>
    <row r="110" spans="11:59"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row>
    <row r="111" spans="11:59"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row>
    <row r="112" spans="11:59"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row>
    <row r="113" spans="11:59"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row>
    <row r="114" spans="11:59"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row>
    <row r="115" spans="11:59"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row>
    <row r="116" spans="11:59"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row>
    <row r="117" spans="11:59"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row>
    <row r="118" spans="11:59"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row>
    <row r="119" spans="11:59"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row>
    <row r="120" spans="11:59"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row>
    <row r="121" spans="11:59"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row>
    <row r="122" spans="11:59"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row>
    <row r="123" spans="11:59"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row>
    <row r="124" spans="11:59"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row>
    <row r="125" spans="11:59"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row>
    <row r="126" spans="11:59"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row>
    <row r="127" spans="11:59"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row>
    <row r="128" spans="11:59"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row>
    <row r="129" spans="11:59"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row>
    <row r="130" spans="11:59"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row>
    <row r="131" spans="11:59"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row>
    <row r="132" spans="11:59"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row>
    <row r="133" spans="11:59"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row>
    <row r="134" spans="11:59"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row>
    <row r="135" spans="11:59"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row>
    <row r="136" spans="11:59"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row>
    <row r="137" spans="11:59"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row>
    <row r="138" spans="11:59"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row>
    <row r="139" spans="11:59"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row>
    <row r="140" spans="11:59"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row>
    <row r="141" spans="11:59"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row>
    <row r="142" spans="11:59"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row>
    <row r="143" spans="11:59"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row>
    <row r="144" spans="11:59"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row>
    <row r="145" spans="11:59"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row>
    <row r="146" spans="11:59"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row>
    <row r="147" spans="11:59"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row>
    <row r="148" spans="11:59"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row>
    <row r="149" spans="11:59"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row>
    <row r="150" spans="11:59"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row>
  </sheetData>
  <mergeCells count="35">
    <mergeCell ref="A1:J1"/>
    <mergeCell ref="A3:C3"/>
    <mergeCell ref="A4:C4"/>
    <mergeCell ref="B22:C22"/>
    <mergeCell ref="B23:C23"/>
    <mergeCell ref="F9:I17"/>
    <mergeCell ref="B24:C24"/>
    <mergeCell ref="B6:C6"/>
    <mergeCell ref="B9:C9"/>
    <mergeCell ref="B18:C18"/>
    <mergeCell ref="B19:C19"/>
    <mergeCell ref="B10:C10"/>
    <mergeCell ref="B11:C11"/>
    <mergeCell ref="B12:C12"/>
    <mergeCell ref="B13:C13"/>
    <mergeCell ref="B14:C14"/>
    <mergeCell ref="B15:C15"/>
    <mergeCell ref="A7:C7"/>
    <mergeCell ref="A8:C8"/>
    <mergeCell ref="B31:C31"/>
    <mergeCell ref="B32:C32"/>
    <mergeCell ref="B33:C33"/>
    <mergeCell ref="B34:C34"/>
    <mergeCell ref="B2:C2"/>
    <mergeCell ref="B5:C5"/>
    <mergeCell ref="B25:C25"/>
    <mergeCell ref="B26:C26"/>
    <mergeCell ref="B27:C27"/>
    <mergeCell ref="B28:C28"/>
    <mergeCell ref="B29:C29"/>
    <mergeCell ref="B30:C30"/>
    <mergeCell ref="B20:C20"/>
    <mergeCell ref="B21:C21"/>
    <mergeCell ref="B16:C16"/>
    <mergeCell ref="B17:C17"/>
  </mergeCells>
  <conditionalFormatting sqref="F21:F34">
    <cfRule type="cellIs" dxfId="53" priority="2" operator="equal">
      <formula>INDIRECT("Values!$A$15")</formula>
    </cfRule>
    <cfRule type="cellIs" dxfId="52" priority="9" operator="equal">
      <formula>INDIRECT("Values!$A$13")</formula>
    </cfRule>
    <cfRule type="cellIs" dxfId="51" priority="13" operator="equal">
      <formula>INDIRECT("Values!$A$14")</formula>
    </cfRule>
    <cfRule type="cellIs" dxfId="50" priority="14" operator="equal">
      <formula>INDIRECT("Values!$A$12")</formula>
    </cfRule>
    <cfRule type="cellIs" dxfId="49" priority="15"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{D31EA5AB-B371-49CD-97BB-D076F69EB840}</x14:id>
        </ext>
      </extLst>
    </cfRule>
  </conditionalFormatting>
  <conditionalFormatting sqref="I21:I42">
    <cfRule type="expression" dxfId="48" priority="3">
      <formula>AND(I21 &lt;&gt; "", I21 &gt; TODAY())</formula>
    </cfRule>
    <cfRule type="expression" dxfId="47" priority="4">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31EA5AB-B371-49CD-97BB-D076F69EB840}">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1D4B0CA-F56A-42A2-9FB6-C2D774EEDE30}">
          <x14:formula1>
            <xm:f>Values!$A$4:$A$8</xm:f>
          </x14:formula1>
          <xm:sqref>E21:E34</xm:sqref>
        </x14:dataValidation>
        <x14:dataValidation type="list" allowBlank="1" showInputMessage="1" showErrorMessage="1" xr:uid="{71B3BF8A-7D62-4FA2-8CDE-CC0E0798B86D}">
          <x14:formula1>
            <xm:f>Values!$A$11:$A$15</xm:f>
          </x14:formula1>
          <xm:sqref>F21:F34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42692-0375-439B-B8A2-62B5A1F69C03}">
  <dimension ref="A1:BB76"/>
  <sheetViews>
    <sheetView zoomScaleNormal="100"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54" ht="30.75" customHeight="1" x14ac:dyDescent="0.25">
      <c r="A1" s="100" t="s">
        <v>54</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row>
    <row r="2" spans="1:54"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row>
    <row r="3" spans="1:54" ht="15" customHeight="1" x14ac:dyDescent="0.25">
      <c r="A3" s="79" t="s">
        <v>6</v>
      </c>
      <c r="B3" s="79"/>
      <c r="C3" s="79"/>
      <c r="D3" s="3"/>
      <c r="E3" s="3"/>
      <c r="F3" s="7" t="s">
        <v>10</v>
      </c>
      <c r="G3" s="16">
        <f>AVERAGE(H21:H28)</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row>
    <row r="4" spans="1:54"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x14ac:dyDescent="0.25">
      <c r="A5" s="3"/>
      <c r="B5" s="76"/>
      <c r="C5" s="76"/>
      <c r="D5" s="3"/>
      <c r="E5" s="3"/>
      <c r="F5" s="15" t="s">
        <v>11</v>
      </c>
      <c r="G5" s="16">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row r="6" spans="1:54"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row>
    <row r="7" spans="1:54" x14ac:dyDescent="0.25">
      <c r="A7" s="3"/>
      <c r="B7" s="76"/>
      <c r="C7" s="76"/>
      <c r="D7" s="3"/>
      <c r="E7" s="3"/>
      <c r="F7" s="10" t="s">
        <v>12</v>
      </c>
      <c r="G7" s="16">
        <f>AVERAGE(H29:H37)</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row>
    <row r="8" spans="1:54"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row>
    <row r="9" spans="1:54" x14ac:dyDescent="0.25">
      <c r="A9" s="3"/>
      <c r="B9" s="76"/>
      <c r="C9" s="76"/>
      <c r="D9" s="3"/>
      <c r="E9" s="3"/>
      <c r="F9" s="91" t="s">
        <v>55</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row>
    <row r="10" spans="1:54"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row>
    <row r="11" spans="1:54"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row>
    <row r="12" spans="1:54"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row>
    <row r="13" spans="1:54"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row>
    <row r="14" spans="1:54"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row>
    <row r="15" spans="1:54"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row>
    <row r="16" spans="1:54"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row>
    <row r="17" spans="1:54" x14ac:dyDescent="0.25">
      <c r="A17" s="3"/>
      <c r="B17" s="76"/>
      <c r="C17" s="76"/>
      <c r="D17" s="3"/>
      <c r="E17" s="3"/>
      <c r="F17" s="94"/>
      <c r="G17" s="95"/>
      <c r="H17" s="95"/>
      <c r="I17" s="9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row>
    <row r="18" spans="1:54" x14ac:dyDescent="0.25">
      <c r="A18" s="3"/>
      <c r="B18" s="76"/>
      <c r="C18" s="76"/>
      <c r="D18" s="3"/>
      <c r="E18" s="3"/>
      <c r="F18" s="97"/>
      <c r="G18" s="98"/>
      <c r="H18" s="98"/>
      <c r="I18" s="9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row>
    <row r="19" spans="1:54"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row>
    <row r="20" spans="1:54"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row>
    <row r="21" spans="1:54" ht="33.75" customHeight="1" x14ac:dyDescent="0.25">
      <c r="A21" s="4" t="s">
        <v>23</v>
      </c>
      <c r="B21" s="86">
        <v>1</v>
      </c>
      <c r="C21" s="86"/>
      <c r="D21" s="1" t="s">
        <v>24</v>
      </c>
      <c r="E21" s="4"/>
      <c r="F21" s="4" t="s">
        <v>49</v>
      </c>
      <c r="G21" s="14"/>
      <c r="H21" s="4">
        <f>IF(ISBLANK($F21), 0, VLOOKUP($F21, Values!$A$11:$B$14, 2, 0))</f>
        <v>0</v>
      </c>
      <c r="I21" s="14" t="str">
        <f>IF(G21="", "", EDATE(G21, 'User Preferences'!C8))</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row>
    <row r="22" spans="1:54" ht="30" x14ac:dyDescent="0.25">
      <c r="A22" s="4" t="s">
        <v>26</v>
      </c>
      <c r="B22" s="86">
        <v>1</v>
      </c>
      <c r="C22" s="86"/>
      <c r="D22" s="1" t="s">
        <v>27</v>
      </c>
      <c r="E22" s="4"/>
      <c r="F22" s="4" t="s">
        <v>49</v>
      </c>
      <c r="G22" s="14"/>
      <c r="H22" s="4">
        <f>IF(ISBLANK($F22), 0, VLOOKUP($F22, Values!$A$11:$B$14, 2, 0))</f>
        <v>0</v>
      </c>
      <c r="I22" s="14" t="str">
        <f>IF(G22="", "", EDATE(G22,  'User Preferences'!C8))</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row>
    <row r="23" spans="1:54" ht="45" x14ac:dyDescent="0.25">
      <c r="A23" s="4" t="s">
        <v>56</v>
      </c>
      <c r="B23" s="86">
        <v>1</v>
      </c>
      <c r="C23" s="86"/>
      <c r="D23" s="1" t="s">
        <v>57</v>
      </c>
      <c r="E23" s="4"/>
      <c r="F23" s="4" t="s">
        <v>49</v>
      </c>
      <c r="G23" s="14"/>
      <c r="H23" s="4">
        <f>IF(ISBLANK($F23), 0, VLOOKUP($F23, Values!$A$11:$B$14, 2, 0))</f>
        <v>0</v>
      </c>
      <c r="I23" s="14" t="str">
        <f>IF(G23="", "", EDATE(G23,  'User Preferences'!C8))</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row>
    <row r="24" spans="1:54" ht="45" x14ac:dyDescent="0.25">
      <c r="A24" s="4" t="s">
        <v>58</v>
      </c>
      <c r="B24" s="86">
        <v>1</v>
      </c>
      <c r="C24" s="86"/>
      <c r="D24" s="1" t="s">
        <v>59</v>
      </c>
      <c r="E24" s="4"/>
      <c r="F24" s="4" t="s">
        <v>49</v>
      </c>
      <c r="G24" s="14"/>
      <c r="H24" s="4">
        <f>IF(ISBLANK($F24), 0, VLOOKUP($F24, Values!$A$11:$B$14, 2, 0))</f>
        <v>0</v>
      </c>
      <c r="I24" s="14" t="str">
        <f>IF(G24="", "", EDATE(G24,  'User Preferences'!C8))</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row>
    <row r="25" spans="1:54" ht="60" x14ac:dyDescent="0.25">
      <c r="A25" s="4" t="s">
        <v>60</v>
      </c>
      <c r="B25" s="86">
        <v>1</v>
      </c>
      <c r="C25" s="86"/>
      <c r="D25" s="1" t="s">
        <v>61</v>
      </c>
      <c r="E25" s="4"/>
      <c r="F25" s="4" t="s">
        <v>49</v>
      </c>
      <c r="G25" s="14"/>
      <c r="H25" s="4">
        <f>IF(ISBLANK($F25), 0, VLOOKUP($F25, Values!$A$11:$B$14, 2, 0))</f>
        <v>0</v>
      </c>
      <c r="I25" s="14" t="str">
        <f>IF(G25="", "", EDATE(G25,  'User Preferences'!C8))</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row>
    <row r="26" spans="1:54" ht="60" x14ac:dyDescent="0.25">
      <c r="A26" s="4" t="s">
        <v>62</v>
      </c>
      <c r="B26" s="86">
        <v>1</v>
      </c>
      <c r="C26" s="86"/>
      <c r="D26" s="1" t="s">
        <v>63</v>
      </c>
      <c r="E26" s="4"/>
      <c r="F26" s="4" t="s">
        <v>49</v>
      </c>
      <c r="G26" s="14"/>
      <c r="H26" s="4">
        <f>IF(ISBLANK($F26), 0, VLOOKUP($F26, Values!$A$11:$B$14, 2, 0))</f>
        <v>0</v>
      </c>
      <c r="I26" s="14" t="str">
        <f>IF(G26="", "", EDATE(G26,  'User Preferences'!C8))</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spans="1:54" ht="45" x14ac:dyDescent="0.25">
      <c r="A27" s="4" t="s">
        <v>64</v>
      </c>
      <c r="B27" s="86">
        <v>1</v>
      </c>
      <c r="C27" s="86"/>
      <c r="D27" s="1" t="s">
        <v>65</v>
      </c>
      <c r="E27" s="4"/>
      <c r="F27" s="4" t="s">
        <v>49</v>
      </c>
      <c r="G27" s="14"/>
      <c r="H27" s="4">
        <f>IF(ISBLANK($F27), 0, VLOOKUP($F27, Values!$A$11:$B$14, 2, 0))</f>
        <v>0</v>
      </c>
      <c r="I27" s="14" t="str">
        <f>IF(G27="", "", EDATE(G27,  'User Preferences'!C8))</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row>
    <row r="28" spans="1:54" x14ac:dyDescent="0.25">
      <c r="A28" s="4" t="s">
        <v>66</v>
      </c>
      <c r="B28" s="86">
        <v>1</v>
      </c>
      <c r="C28" s="86"/>
      <c r="D28" s="1" t="s">
        <v>67</v>
      </c>
      <c r="E28" s="4"/>
      <c r="F28" s="4" t="s">
        <v>49</v>
      </c>
      <c r="G28" s="14"/>
      <c r="H28" s="4">
        <f>IF(ISBLANK($F28), 0, VLOOKUP($F28, Values!$A$11:$B$14, 2, 0))</f>
        <v>0</v>
      </c>
      <c r="I28" s="14" t="str">
        <f>IF(G28="", "", EDATE(G28,  'User Preferences'!C8))</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row>
    <row r="29" spans="1:54" ht="30" x14ac:dyDescent="0.25">
      <c r="A29" s="4" t="s">
        <v>68</v>
      </c>
      <c r="B29" s="86">
        <v>3</v>
      </c>
      <c r="C29" s="86"/>
      <c r="D29" s="1" t="s">
        <v>69</v>
      </c>
      <c r="E29" s="4"/>
      <c r="F29" s="4" t="s">
        <v>49</v>
      </c>
      <c r="G29" s="14"/>
      <c r="H29" s="4">
        <f>IF(ISBLANK($F29), 0, VLOOKUP($F29, Values!$A$11:$B$14, 2, 0))</f>
        <v>0</v>
      </c>
      <c r="I29" s="14" t="str">
        <f>IF(G29="", "", EDATE(G29,  'User Preferences'!C8))</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row>
    <row r="30" spans="1:54" ht="30" x14ac:dyDescent="0.25">
      <c r="A30" s="4" t="s">
        <v>70</v>
      </c>
      <c r="B30" s="86">
        <v>3</v>
      </c>
      <c r="C30" s="86"/>
      <c r="D30" s="1" t="s">
        <v>71</v>
      </c>
      <c r="E30" s="4"/>
      <c r="F30" s="4" t="s">
        <v>49</v>
      </c>
      <c r="G30" s="14"/>
      <c r="H30" s="4">
        <f>IF(ISBLANK($F30), 0, VLOOKUP($F30, Values!$A$11:$B$14, 2, 0))</f>
        <v>0</v>
      </c>
      <c r="I30" s="14" t="str">
        <f>IF(G30="", "", EDATE(G30,  'User Preferences'!C8))</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row>
    <row r="31" spans="1:54" ht="60" x14ac:dyDescent="0.25">
      <c r="A31" s="4" t="s">
        <v>60</v>
      </c>
      <c r="B31" s="86">
        <v>3</v>
      </c>
      <c r="C31" s="86"/>
      <c r="D31" s="1" t="s">
        <v>72</v>
      </c>
      <c r="E31" s="4"/>
      <c r="F31" s="4" t="s">
        <v>49</v>
      </c>
      <c r="G31" s="14"/>
      <c r="H31" s="4">
        <f>IF(ISBLANK($F31), 0, VLOOKUP($F31, Values!$A$11:$B$14, 2, 0))</f>
        <v>0</v>
      </c>
      <c r="I31" s="14" t="str">
        <f>IF(G31="", "", EDATE(G31,  'User Preferences'!C8))</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54" ht="60" x14ac:dyDescent="0.25">
      <c r="A32" s="4" t="s">
        <v>73</v>
      </c>
      <c r="B32" s="86">
        <v>3</v>
      </c>
      <c r="C32" s="86"/>
      <c r="D32" s="1" t="s">
        <v>74</v>
      </c>
      <c r="E32" s="4"/>
      <c r="F32" s="4" t="s">
        <v>49</v>
      </c>
      <c r="G32" s="14"/>
      <c r="H32" s="4">
        <f>IF(ISBLANK($F32), 0, VLOOKUP($F32, Values!$A$11:$B$14, 2, 0))</f>
        <v>0</v>
      </c>
      <c r="I32" s="14" t="str">
        <f>IF(G32="", "", EDATE(G32,  'User Preferences'!C8))</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row>
    <row r="33" spans="1:54" ht="45" x14ac:dyDescent="0.25">
      <c r="A33" s="4" t="s">
        <v>75</v>
      </c>
      <c r="B33" s="86">
        <v>3</v>
      </c>
      <c r="C33" s="86"/>
      <c r="D33" s="1" t="s">
        <v>76</v>
      </c>
      <c r="E33" s="4"/>
      <c r="F33" s="4" t="s">
        <v>49</v>
      </c>
      <c r="G33" s="14"/>
      <c r="H33" s="4">
        <f>IF(ISBLANK($F33), 0, VLOOKUP($F33, Values!$A$11:$B$14, 2, 0))</f>
        <v>0</v>
      </c>
      <c r="I33" s="14" t="str">
        <f>IF(G33="", "", EDATE(G33,  'User Preferences'!C8))</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row>
    <row r="34" spans="1:54" ht="45" x14ac:dyDescent="0.25">
      <c r="A34" s="4" t="s">
        <v>77</v>
      </c>
      <c r="B34" s="86">
        <v>3</v>
      </c>
      <c r="C34" s="86"/>
      <c r="D34" s="1" t="s">
        <v>78</v>
      </c>
      <c r="E34" s="4"/>
      <c r="F34" s="4" t="s">
        <v>49</v>
      </c>
      <c r="G34" s="14"/>
      <c r="H34" s="4">
        <f>IF(ISBLANK($F34), 0, VLOOKUP($F34, Values!$A$11:$B$14, 2, 0))</f>
        <v>0</v>
      </c>
      <c r="I34" s="14" t="str">
        <f>IF(G34="", "", EDATE(G34,  'User Preferences'!C8))</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row>
    <row r="35" spans="1:54" ht="45" x14ac:dyDescent="0.25">
      <c r="A35" s="4" t="s">
        <v>79</v>
      </c>
      <c r="B35" s="86">
        <v>3</v>
      </c>
      <c r="C35" s="86"/>
      <c r="D35" s="1" t="s">
        <v>80</v>
      </c>
      <c r="F35" s="4" t="s">
        <v>49</v>
      </c>
      <c r="G35" s="14"/>
      <c r="H35" s="4">
        <f>IF(ISBLANK($F35), 0, VLOOKUP($F35, Values!$A$11:$B$14, 2, 0))</f>
        <v>0</v>
      </c>
      <c r="I35" s="14" t="str">
        <f>IF(G35="", "", EDATE(G35,  'User Preferences'!C8))</f>
        <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row>
    <row r="36" spans="1:54" ht="45" x14ac:dyDescent="0.25">
      <c r="A36" s="4" t="s">
        <v>81</v>
      </c>
      <c r="B36" s="86">
        <v>3</v>
      </c>
      <c r="C36" s="86"/>
      <c r="D36" s="1" t="s">
        <v>82</v>
      </c>
      <c r="F36" s="4" t="s">
        <v>49</v>
      </c>
      <c r="G36" s="4"/>
      <c r="H36" s="4">
        <f>IF(ISBLANK($F36), 0, VLOOKUP($F36, Values!$A$11:$B$14, 2, 0))</f>
        <v>0</v>
      </c>
      <c r="I36" s="14" t="str">
        <f>IF(G36="", "", EDATE(G36,  'User Preferences'!C8))</f>
        <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row>
    <row r="37" spans="1:54" x14ac:dyDescent="0.25">
      <c r="A37" s="4" t="s">
        <v>83</v>
      </c>
      <c r="B37" s="86">
        <v>3</v>
      </c>
      <c r="C37" s="86"/>
      <c r="D37" s="1" t="s">
        <v>84</v>
      </c>
      <c r="F37" s="4" t="s">
        <v>49</v>
      </c>
      <c r="G37" s="4"/>
      <c r="H37" s="4">
        <f>IF(ISBLANK($F37), 0, VLOOKUP($F37, Values!$A$11:$B$14, 2, 0))</f>
        <v>0</v>
      </c>
      <c r="I37" s="14" t="str">
        <f>IF(G37="", "", EDATE(G37,  'User Preferences'!C8))</f>
        <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row>
    <row r="38" spans="1:54" x14ac:dyDescent="0.25">
      <c r="D38" s="1"/>
      <c r="I38" s="14"/>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row>
    <row r="39" spans="1:54" x14ac:dyDescent="0.25">
      <c r="D39" s="1"/>
      <c r="I39" s="14"/>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row>
    <row r="40" spans="1:54" x14ac:dyDescent="0.25">
      <c r="D40" s="1"/>
      <c r="I40" s="1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row>
    <row r="41" spans="1:54" x14ac:dyDescent="0.25">
      <c r="D41" s="1"/>
      <c r="I41" s="1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row>
    <row r="42" spans="1:54" x14ac:dyDescent="0.25">
      <c r="D42" s="1"/>
      <c r="I42" s="1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row>
    <row r="43" spans="1:54" x14ac:dyDescent="0.25">
      <c r="D43" s="1"/>
      <c r="I43" s="14"/>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row>
    <row r="44" spans="1:54" x14ac:dyDescent="0.25">
      <c r="D44" s="1"/>
      <c r="I44" s="14"/>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row>
    <row r="45" spans="1:54" x14ac:dyDescent="0.25">
      <c r="D45" s="1"/>
      <c r="I45" s="14"/>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row>
    <row r="46" spans="1:54" x14ac:dyDescent="0.25">
      <c r="D46" s="1"/>
      <c r="I46" s="14"/>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row>
    <row r="47" spans="1:54" x14ac:dyDescent="0.25">
      <c r="D47" s="1"/>
      <c r="I47" s="14"/>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row>
    <row r="48" spans="1:54" x14ac:dyDescent="0.25">
      <c r="D48" s="1"/>
      <c r="I48" s="1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row>
    <row r="49" spans="4:54" x14ac:dyDescent="0.25">
      <c r="D49" s="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row>
    <row r="50" spans="4:54"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row>
    <row r="51" spans="4:54"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row>
    <row r="52" spans="4:54"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row>
    <row r="53" spans="4:54"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row>
    <row r="54" spans="4:54"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row>
    <row r="55" spans="4:54"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row>
    <row r="56" spans="4:54"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row>
    <row r="57" spans="4:54"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row>
    <row r="58" spans="4:54"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row>
    <row r="59" spans="4:54"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row>
    <row r="60" spans="4:54"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row>
    <row r="61" spans="4:54"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row>
    <row r="62" spans="4:54"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row>
    <row r="63" spans="4:54"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row>
    <row r="64" spans="4:54"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row>
    <row r="65" spans="4:54"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row>
    <row r="66" spans="4:54"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row>
    <row r="67" spans="4:54"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row>
    <row r="68" spans="4:54"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row>
    <row r="69" spans="4:54"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row>
    <row r="70" spans="4:54"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row>
    <row r="71" spans="4:54"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row>
    <row r="72" spans="4:54"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row>
    <row r="73" spans="4:54"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row>
    <row r="74" spans="4:54"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row>
    <row r="75" spans="4:54"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row>
    <row r="76" spans="4:54"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row>
  </sheetData>
  <mergeCells count="38">
    <mergeCell ref="A1:J1"/>
    <mergeCell ref="A3:C3"/>
    <mergeCell ref="A4:C4"/>
    <mergeCell ref="B12:C12"/>
    <mergeCell ref="B2:C2"/>
    <mergeCell ref="B5:C5"/>
    <mergeCell ref="B6:C6"/>
    <mergeCell ref="F9:I18"/>
    <mergeCell ref="B7:C7"/>
    <mergeCell ref="B8:C8"/>
    <mergeCell ref="B9:C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B36:C36"/>
    <mergeCell ref="B37:C37"/>
    <mergeCell ref="B25:C25"/>
    <mergeCell ref="B26:C26"/>
    <mergeCell ref="B27:C27"/>
    <mergeCell ref="B28:C28"/>
    <mergeCell ref="B29:C29"/>
    <mergeCell ref="B30:C30"/>
    <mergeCell ref="B31:C31"/>
    <mergeCell ref="B32:C32"/>
    <mergeCell ref="B33:C33"/>
    <mergeCell ref="B34:C34"/>
    <mergeCell ref="B35:C35"/>
  </mergeCells>
  <conditionalFormatting sqref="F21:F37">
    <cfRule type="cellIs" dxfId="46" priority="11" operator="equal">
      <formula>INDIRECT("Values!$A$13")</formula>
    </cfRule>
    <cfRule type="cellIs" dxfId="45" priority="12" operator="equal">
      <formula>INDIRECT("Values!$A$14")</formula>
    </cfRule>
    <cfRule type="cellIs" dxfId="44" priority="13" operator="equal">
      <formula>INDIRECT("Values!$A$12")</formula>
    </cfRule>
    <cfRule type="cellIs" dxfId="43" priority="14"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{884341A1-B187-42E3-8AA0-786065F7508C}</x14:id>
        </ext>
      </extLst>
    </cfRule>
  </conditionalFormatting>
  <conditionalFormatting sqref="I21:I48">
    <cfRule type="expression" dxfId="42" priority="3">
      <formula>AND(I21 &lt;&gt; "", I21 &gt; TODAY())</formula>
    </cfRule>
    <cfRule type="expression" dxfId="41" priority="4">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84341A1-B187-42E3-8AA0-786065F7508C}">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6D7A956-ECA1-4266-856D-9BB6F07E61EC}">
          <x14:formula1>
            <xm:f>Values!$A$4:$A$8</xm:f>
          </x14:formula1>
          <xm:sqref>E21:E34</xm:sqref>
        </x14:dataValidation>
        <x14:dataValidation type="list" allowBlank="1" showInputMessage="1" showErrorMessage="1" xr:uid="{8C33A67A-8E6A-47C4-A610-6DC003177A4C}">
          <x14:formula1>
            <xm:f>Values!$A$11:$A$14</xm:f>
          </x14:formula1>
          <xm:sqref>F21:F37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88C8-0CA4-4F3D-B92F-3ADEB5260F29}">
  <dimension ref="A1:BC175"/>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55" ht="30.75" customHeight="1" x14ac:dyDescent="0.25">
      <c r="A1" s="100" t="s">
        <v>85</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spans="1:55"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55" ht="15" customHeight="1" x14ac:dyDescent="0.25">
      <c r="A3" s="79" t="s">
        <v>6</v>
      </c>
      <c r="B3" s="79"/>
      <c r="C3" s="79"/>
      <c r="D3" s="3"/>
      <c r="E3" s="3"/>
      <c r="F3" s="7" t="s">
        <v>10</v>
      </c>
      <c r="G3" s="16">
        <f>AVERAGE(H21:H27)</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spans="1:55"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spans="1:55" x14ac:dyDescent="0.25">
      <c r="A5" s="3"/>
      <c r="B5" s="76"/>
      <c r="C5" s="76"/>
      <c r="D5" s="3"/>
      <c r="E5" s="3"/>
      <c r="F5" s="15" t="s">
        <v>11</v>
      </c>
      <c r="G5" s="16">
        <f>AVERAGE(H28:H39)</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spans="1:55"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
      <c r="B7" s="76"/>
      <c r="C7" s="76"/>
      <c r="D7" s="3"/>
      <c r="E7" s="3"/>
      <c r="F7" s="10" t="s">
        <v>12</v>
      </c>
      <c r="G7" s="16">
        <f>AVERAGE(H40:H44)</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spans="1:55"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spans="1:55" x14ac:dyDescent="0.25">
      <c r="A9" s="3"/>
      <c r="B9" s="76"/>
      <c r="C9" s="76"/>
      <c r="D9" s="3"/>
      <c r="E9" s="3"/>
      <c r="F9" s="91" t="s">
        <v>86</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1:55"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1:55"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spans="1:55"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spans="1:55"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spans="1:55"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spans="1:55" x14ac:dyDescent="0.25">
      <c r="A17" s="3"/>
      <c r="B17" s="76"/>
      <c r="C17" s="76"/>
      <c r="D17" s="3"/>
      <c r="E17" s="3"/>
      <c r="F17" s="94"/>
      <c r="G17" s="95"/>
      <c r="H17" s="95"/>
      <c r="I17" s="9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spans="1:55" x14ac:dyDescent="0.25">
      <c r="A18" s="3"/>
      <c r="B18" s="76"/>
      <c r="C18" s="76"/>
      <c r="D18" s="3"/>
      <c r="E18" s="3"/>
      <c r="F18" s="97"/>
      <c r="G18" s="98"/>
      <c r="H18" s="98"/>
      <c r="I18" s="9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spans="1:55"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ht="53.25" customHeight="1" x14ac:dyDescent="0.25">
      <c r="A21" s="4" t="s">
        <v>87</v>
      </c>
      <c r="B21" s="86">
        <v>1</v>
      </c>
      <c r="C21" s="86"/>
      <c r="D21" s="1" t="s">
        <v>88</v>
      </c>
      <c r="E21" s="4"/>
      <c r="F21" s="4" t="s">
        <v>49</v>
      </c>
      <c r="G21" s="14"/>
      <c r="H21" s="4">
        <f>IF(ISBLANK($F21), 0, VLOOKUP($F21, Values!$A$11:$B$14, 2, 0))</f>
        <v>0</v>
      </c>
      <c r="I21" s="14" t="str">
        <f>IF(G21="", "", EDATE(G21, 'User Preferences'!C9))</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ht="30" x14ac:dyDescent="0.25">
      <c r="A22" s="4" t="s">
        <v>89</v>
      </c>
      <c r="B22" s="86">
        <v>1</v>
      </c>
      <c r="C22" s="86"/>
      <c r="D22" s="1" t="s">
        <v>90</v>
      </c>
      <c r="E22" s="4"/>
      <c r="F22" s="4" t="s">
        <v>49</v>
      </c>
      <c r="G22" s="14"/>
      <c r="H22" s="4">
        <f>IF(ISBLANK($F22), 0, VLOOKUP($F22, Values!$A$11:$B$14, 2, 0))</f>
        <v>0</v>
      </c>
      <c r="I22" s="14" t="str">
        <f>IF(G22="", "", EDATE(G22,  'User Preferences'!C9))</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ht="45" x14ac:dyDescent="0.25">
      <c r="A23" s="4" t="s">
        <v>91</v>
      </c>
      <c r="B23" s="86">
        <v>1</v>
      </c>
      <c r="C23" s="86"/>
      <c r="D23" s="1" t="s">
        <v>92</v>
      </c>
      <c r="E23" s="4"/>
      <c r="F23" s="4" t="s">
        <v>49</v>
      </c>
      <c r="G23" s="14"/>
      <c r="H23" s="4">
        <f>IF(ISBLANK($F23), 0, VLOOKUP($F23, Values!$A$11:$B$14, 2, 0))</f>
        <v>0</v>
      </c>
      <c r="I23" s="14" t="str">
        <f>IF(G23="", "", EDATE(G23,  'User Preferences'!C9))</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ht="45" x14ac:dyDescent="0.25">
      <c r="A24" s="4" t="s">
        <v>93</v>
      </c>
      <c r="B24" s="86">
        <v>1</v>
      </c>
      <c r="C24" s="86"/>
      <c r="D24" s="1" t="s">
        <v>94</v>
      </c>
      <c r="E24" s="4"/>
      <c r="F24" s="4" t="s">
        <v>49</v>
      </c>
      <c r="G24" s="14"/>
      <c r="H24" s="4">
        <f>IF(ISBLANK($F24), 0, VLOOKUP($F24, Values!$A$11:$B$14, 2, 0))</f>
        <v>0</v>
      </c>
      <c r="I24" s="14" t="str">
        <f>IF(G24="", "", EDATE(G24,  'User Preferences'!C9))</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45" x14ac:dyDescent="0.25">
      <c r="A25" s="4" t="s">
        <v>95</v>
      </c>
      <c r="B25" s="86">
        <v>1</v>
      </c>
      <c r="C25" s="86"/>
      <c r="D25" s="1" t="s">
        <v>96</v>
      </c>
      <c r="E25" s="4"/>
      <c r="F25" s="4" t="s">
        <v>49</v>
      </c>
      <c r="G25" s="14"/>
      <c r="H25" s="4">
        <f>IF(ISBLANK($F25), 0, VLOOKUP($F25, Values!$A$11:$B$14, 2, 0))</f>
        <v>0</v>
      </c>
      <c r="I25" s="14" t="str">
        <f>IF(G25="", "", EDATE(G25,  'User Preferences'!C9))</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ht="30" x14ac:dyDescent="0.25">
      <c r="A26" s="4" t="s">
        <v>98</v>
      </c>
      <c r="B26" s="86">
        <v>1</v>
      </c>
      <c r="C26" s="86"/>
      <c r="D26" s="1" t="s">
        <v>99</v>
      </c>
      <c r="E26" s="4"/>
      <c r="F26" s="4" t="s">
        <v>49</v>
      </c>
      <c r="G26" s="14"/>
      <c r="H26" s="4">
        <f>IF(ISBLANK($F26), 0, VLOOKUP($F26, Values!$A$11:$B$14, 2, 0))</f>
        <v>0</v>
      </c>
      <c r="I26" s="14" t="str">
        <f>IF(G26="", "", EDATE(G26,  'User Preferences'!C9))</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ht="37.5" customHeight="1" x14ac:dyDescent="0.25">
      <c r="A27" s="4" t="s">
        <v>100</v>
      </c>
      <c r="B27" s="86">
        <v>1</v>
      </c>
      <c r="C27" s="86"/>
      <c r="D27" s="1" t="s">
        <v>101</v>
      </c>
      <c r="E27" s="4"/>
      <c r="F27" s="4" t="s">
        <v>49</v>
      </c>
      <c r="G27" s="14"/>
      <c r="H27" s="4">
        <f>IF(ISBLANK($F27), 0, VLOOKUP($F27, Values!$A$11:$B$14, 2, 0))</f>
        <v>0</v>
      </c>
      <c r="I27" s="14" t="str">
        <f>IF(G27="", "", EDATE(G27,  'User Preferences'!C9))</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4" t="s">
        <v>102</v>
      </c>
      <c r="B28" s="86">
        <v>2</v>
      </c>
      <c r="C28" s="86"/>
      <c r="D28" s="1" t="s">
        <v>103</v>
      </c>
      <c r="E28" s="4"/>
      <c r="F28" s="4" t="s">
        <v>49</v>
      </c>
      <c r="G28" s="14"/>
      <c r="H28" s="4">
        <f>IF(ISBLANK($F28), 0, VLOOKUP($F28, Values!$A$11:$B$14, 2, 0))</f>
        <v>0</v>
      </c>
      <c r="I28" s="14" t="str">
        <f>IF(G28="", "", EDATE(G28,  'User Preferences'!C9))</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x14ac:dyDescent="0.25">
      <c r="A29" s="4" t="s">
        <v>104</v>
      </c>
      <c r="B29" s="86">
        <v>2</v>
      </c>
      <c r="C29" s="86"/>
      <c r="D29" s="1" t="s">
        <v>105</v>
      </c>
      <c r="E29" s="4"/>
      <c r="F29" s="4" t="s">
        <v>49</v>
      </c>
      <c r="G29" s="14"/>
      <c r="H29" s="4">
        <f>IF(ISBLANK($F29), 0, VLOOKUP($F29, Values!$A$11:$B$14, 2, 0))</f>
        <v>0</v>
      </c>
      <c r="I29" s="14" t="str">
        <f>IF(G29="", "", EDATE(G29,  'User Preferences'!C9))</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 x14ac:dyDescent="0.25">
      <c r="A30" s="4" t="s">
        <v>106</v>
      </c>
      <c r="B30" s="86">
        <v>2</v>
      </c>
      <c r="C30" s="86"/>
      <c r="D30" s="1" t="s">
        <v>107</v>
      </c>
      <c r="E30" s="4"/>
      <c r="F30" s="4" t="s">
        <v>49</v>
      </c>
      <c r="G30" s="14"/>
      <c r="H30" s="4">
        <f>IF(ISBLANK($F30), 0, VLOOKUP($F30, Values!$A$11:$B$14, 2, 0))</f>
        <v>0</v>
      </c>
      <c r="I30" s="14" t="str">
        <f>IF(G30="", "", EDATE(G30,  'User Preferences'!C9))</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 x14ac:dyDescent="0.25">
      <c r="A31" s="4" t="s">
        <v>108</v>
      </c>
      <c r="B31" s="86">
        <v>2</v>
      </c>
      <c r="C31" s="86"/>
      <c r="D31" s="1" t="s">
        <v>109</v>
      </c>
      <c r="E31" s="4"/>
      <c r="F31" s="4" t="s">
        <v>49</v>
      </c>
      <c r="G31" s="14"/>
      <c r="H31" s="4">
        <f>IF(ISBLANK($F31), 0, VLOOKUP($F31, Values!$A$11:$B$14, 2, 0))</f>
        <v>0</v>
      </c>
      <c r="I31" s="14" t="str">
        <f>IF(G31="", "", EDATE(G31,  'User Preferences'!C9))</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30" x14ac:dyDescent="0.25">
      <c r="A32" s="4" t="s">
        <v>110</v>
      </c>
      <c r="B32" s="86">
        <v>2</v>
      </c>
      <c r="C32" s="86"/>
      <c r="D32" s="1" t="s">
        <v>111</v>
      </c>
      <c r="E32" s="4"/>
      <c r="F32" s="4" t="s">
        <v>49</v>
      </c>
      <c r="G32" s="14"/>
      <c r="H32" s="4">
        <f>IF(ISBLANK($F32), 0, VLOOKUP($F32, Values!$A$11:$B$14, 2, 0))</f>
        <v>0</v>
      </c>
      <c r="I32" s="14" t="str">
        <f>IF(G32="", "", EDATE(G32,  'User Preferences'!C9))</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30" x14ac:dyDescent="0.25">
      <c r="A33" s="4" t="s">
        <v>112</v>
      </c>
      <c r="B33" s="86">
        <v>2</v>
      </c>
      <c r="C33" s="86"/>
      <c r="D33" s="1" t="s">
        <v>113</v>
      </c>
      <c r="E33" s="4"/>
      <c r="F33" s="4" t="s">
        <v>49</v>
      </c>
      <c r="G33" s="14"/>
      <c r="H33" s="4">
        <f>IF(ISBLANK($F33), 0, VLOOKUP($F33, Values!$A$11:$B$14, 2, 0))</f>
        <v>0</v>
      </c>
      <c r="I33" s="14" t="str">
        <f>IF(G33="", "", EDATE(G33,  'User Preferences'!C9))</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x14ac:dyDescent="0.25">
      <c r="A34" s="4" t="s">
        <v>114</v>
      </c>
      <c r="B34" s="86">
        <v>2</v>
      </c>
      <c r="C34" s="86"/>
      <c r="D34" s="1" t="s">
        <v>115</v>
      </c>
      <c r="E34" s="4"/>
      <c r="F34" s="4" t="s">
        <v>49</v>
      </c>
      <c r="G34" s="14"/>
      <c r="H34" s="4">
        <f>IF(ISBLANK($F34), 0, VLOOKUP($F34, Values!$A$11:$B$14, 2, 0))</f>
        <v>0</v>
      </c>
      <c r="I34" s="14" t="str">
        <f>IF(G34="", "", EDATE(G34,  'User Preferences'!C9))</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30" x14ac:dyDescent="0.25">
      <c r="A35" s="4" t="s">
        <v>116</v>
      </c>
      <c r="B35" s="86">
        <v>2</v>
      </c>
      <c r="C35" s="86"/>
      <c r="D35" s="1" t="s">
        <v>117</v>
      </c>
      <c r="F35" s="4" t="s">
        <v>49</v>
      </c>
      <c r="G35" s="14"/>
      <c r="H35" s="4">
        <f>IF(ISBLANK($F35), 0, VLOOKUP($F35, Values!$A$11:$B$14, 2, 0))</f>
        <v>0</v>
      </c>
      <c r="I35" s="14" t="str">
        <f>IF(G35="", "", EDATE(G35,  'User Preferences'!C9))</f>
        <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30" x14ac:dyDescent="0.25">
      <c r="A36" s="4" t="s">
        <v>118</v>
      </c>
      <c r="B36" s="86">
        <v>2</v>
      </c>
      <c r="C36" s="86"/>
      <c r="D36" s="1" t="s">
        <v>119</v>
      </c>
      <c r="F36" s="4" t="s">
        <v>49</v>
      </c>
      <c r="G36" s="14"/>
      <c r="H36" s="4">
        <f>IF(ISBLANK($F36), 0, VLOOKUP($F36, Values!$A$11:$B$14, 2, 0))</f>
        <v>0</v>
      </c>
      <c r="I36" s="14" t="str">
        <f>IF(G36="", "", EDATE(G36,  'User Preferences'!C9))</f>
        <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30" x14ac:dyDescent="0.25">
      <c r="A37" s="4" t="s">
        <v>120</v>
      </c>
      <c r="B37" s="86">
        <v>2</v>
      </c>
      <c r="C37" s="86"/>
      <c r="D37" s="1" t="s">
        <v>121</v>
      </c>
      <c r="F37" s="4" t="s">
        <v>49</v>
      </c>
      <c r="G37" s="14"/>
      <c r="H37" s="4">
        <f>IF(ISBLANK($F37), 0, VLOOKUP($F37, Values!$A$11:$B$14, 2, 0))</f>
        <v>0</v>
      </c>
      <c r="I37" s="14" t="str">
        <f>IF(G37="", "", EDATE(G37,  'User Preferences'!C9))</f>
        <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30" x14ac:dyDescent="0.25">
      <c r="A38" s="4" t="s">
        <v>122</v>
      </c>
      <c r="B38" s="101">
        <v>2</v>
      </c>
      <c r="C38" s="101"/>
      <c r="D38" s="1" t="s">
        <v>123</v>
      </c>
      <c r="F38" s="4" t="s">
        <v>49</v>
      </c>
      <c r="G38" s="14"/>
      <c r="H38" s="4">
        <f>IF(ISBLANK($F38), 0, VLOOKUP($F38, Values!$A$11:$B$14, 2, 0))</f>
        <v>0</v>
      </c>
      <c r="I38" s="14" t="str">
        <f>IF(G38="", "", EDATE(G38,  'User Preferences'!C9))</f>
        <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30" x14ac:dyDescent="0.25">
      <c r="A39" s="4" t="s">
        <v>124</v>
      </c>
      <c r="B39" s="101">
        <v>2</v>
      </c>
      <c r="C39" s="101"/>
      <c r="D39" s="1" t="s">
        <v>125</v>
      </c>
      <c r="F39" s="4" t="s">
        <v>49</v>
      </c>
      <c r="G39" s="14"/>
      <c r="H39" s="4">
        <f>IF(ISBLANK($F39), 0, VLOOKUP($F39, Values!$A$11:$B$14, 2, 0))</f>
        <v>0</v>
      </c>
      <c r="I39" s="14" t="str">
        <f>IF(G39="", "", EDATE(G39,  'User Preferences'!C9))</f>
        <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x14ac:dyDescent="0.25">
      <c r="A40" s="4" t="s">
        <v>126</v>
      </c>
      <c r="B40" s="101">
        <v>3</v>
      </c>
      <c r="C40" s="101"/>
      <c r="D40" s="1" t="s">
        <v>127</v>
      </c>
      <c r="F40" s="4" t="s">
        <v>49</v>
      </c>
      <c r="G40" s="4"/>
      <c r="H40" s="4">
        <f>IF(ISBLANK($F40), 0, VLOOKUP($F40, Values!$A$11:$B$14, 2, 0))</f>
        <v>0</v>
      </c>
      <c r="I40" s="14" t="str">
        <f>IF(G40="", "", EDATE(G40,  'User Preferences'!C9))</f>
        <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30" x14ac:dyDescent="0.25">
      <c r="A41" s="4" t="s">
        <v>128</v>
      </c>
      <c r="B41" s="101">
        <v>3</v>
      </c>
      <c r="C41" s="101"/>
      <c r="D41" s="1" t="s">
        <v>129</v>
      </c>
      <c r="F41" s="4" t="s">
        <v>49</v>
      </c>
      <c r="G41" s="14"/>
      <c r="H41" s="4">
        <f>IF(ISBLANK($F41), 0, VLOOKUP($F41, Values!$A$11:$B$14, 2, 0))</f>
        <v>0</v>
      </c>
      <c r="I41" s="14" t="str">
        <f>IF(G41="", "", EDATE(G41,  'User Preferences'!C9))</f>
        <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30" x14ac:dyDescent="0.25">
      <c r="A42" s="4" t="s">
        <v>130</v>
      </c>
      <c r="B42" s="101">
        <v>3</v>
      </c>
      <c r="C42" s="101"/>
      <c r="D42" s="1" t="s">
        <v>131</v>
      </c>
      <c r="F42" s="4" t="s">
        <v>49</v>
      </c>
      <c r="G42" s="4"/>
      <c r="H42" s="4">
        <f>IF(ISBLANK($F42), 0, VLOOKUP($F42, Values!$A$11:$B$14, 2, 0))</f>
        <v>0</v>
      </c>
      <c r="I42" s="14" t="str">
        <f>IF(G42="", "", EDATE(G42,  'User Preferences'!C9))</f>
        <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30" x14ac:dyDescent="0.25">
      <c r="A43" s="4" t="s">
        <v>132</v>
      </c>
      <c r="B43" s="101">
        <v>3</v>
      </c>
      <c r="C43" s="101"/>
      <c r="D43" s="1" t="s">
        <v>133</v>
      </c>
      <c r="F43" s="4" t="s">
        <v>49</v>
      </c>
      <c r="G43" s="14"/>
      <c r="H43" s="4">
        <f>IF(ISBLANK($F43), 0, VLOOKUP($F43, Values!$A$11:$B$14, 2, 0))</f>
        <v>0</v>
      </c>
      <c r="I43" s="14" t="str">
        <f>IF(G43="", "", EDATE(G43,  'User Preferences'!C9))</f>
        <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30" x14ac:dyDescent="0.25">
      <c r="A44" s="4" t="s">
        <v>134</v>
      </c>
      <c r="B44" s="101">
        <v>3</v>
      </c>
      <c r="C44" s="101"/>
      <c r="D44" s="1" t="s">
        <v>135</v>
      </c>
      <c r="F44" s="4" t="s">
        <v>49</v>
      </c>
      <c r="G44" s="14"/>
      <c r="H44" s="4">
        <f>IF(ISBLANK($F44), 0, VLOOKUP($F44, Values!$A$11:$B$14, 2, 0))</f>
        <v>0</v>
      </c>
      <c r="I44" s="14" t="str">
        <f>IF(G44="", "", EDATE(G44,  'User Preferences'!C9))</f>
        <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x14ac:dyDescent="0.25">
      <c r="B45" s="101"/>
      <c r="C45" s="101"/>
      <c r="D45" s="1"/>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x14ac:dyDescent="0.25">
      <c r="B46" s="101"/>
      <c r="C46" s="101"/>
      <c r="D46" s="1"/>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x14ac:dyDescent="0.25">
      <c r="B47" s="101"/>
      <c r="C47" s="101"/>
      <c r="D47" s="1"/>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x14ac:dyDescent="0.25">
      <c r="D48" s="1"/>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4:55" x14ac:dyDescent="0.25">
      <c r="D49" s="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4:55"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4:55"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4:55"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4:55"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4:55"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4:55"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4:55"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4:55"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4:55"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4:55"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4:55"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4:55"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4:55"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4:55"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4:55"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4:55"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4:55"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4:55"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4:55"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4:55"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4:55"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4:55"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4:55"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4:55"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4:55"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4:55"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4:55"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4:55"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4:55"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4:55"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4:55"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1:55"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1:55"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1:55"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1:55"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1:55"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1:55"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1:55"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1:55"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1:55"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1:55"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1:55"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1:55"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1:55"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1:55"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1:55"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1:55"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1:55"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1:55"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1:55"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1:55"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1:55"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1:55"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1:55"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1:55"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1:55"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1:55"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1:55"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1:55"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1:55"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1:55"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1:55"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1:55"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1:55"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1:55"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1:55"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1:55"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1:55"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1:55"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1:55"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1:55"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1:55"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1:55"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1:55"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1:55"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1:55"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1:55"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1:55"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1:55"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spans="11:55"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row>
    <row r="130" spans="11:55"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row>
    <row r="131" spans="11:55"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row>
    <row r="132" spans="11:55"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row>
    <row r="133" spans="11:55"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row>
    <row r="134" spans="11:55"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row>
    <row r="135" spans="11:55"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row>
    <row r="136" spans="11:55"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row>
    <row r="137" spans="11:55"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row>
    <row r="138" spans="11:55"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row>
    <row r="139" spans="11:55"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row>
    <row r="140" spans="11:55"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row>
    <row r="141" spans="11:55"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row>
    <row r="142" spans="11:55"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row>
    <row r="143" spans="11:55"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row>
    <row r="144" spans="11:55"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row>
    <row r="145" spans="11:55"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row>
    <row r="146" spans="11:55"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row>
    <row r="147" spans="11:55"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row>
    <row r="148" spans="11:55"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row>
    <row r="149" spans="11:55"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row>
    <row r="150" spans="11:55"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row>
    <row r="151" spans="11:55" x14ac:dyDescent="0.25">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row>
    <row r="152" spans="11:55" x14ac:dyDescent="0.25">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row>
    <row r="153" spans="11:55" x14ac:dyDescent="0.25">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row>
    <row r="154" spans="11:55" x14ac:dyDescent="0.25">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row>
    <row r="155" spans="11:55" x14ac:dyDescent="0.25">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row>
    <row r="156" spans="11:55" x14ac:dyDescent="0.25">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row>
    <row r="157" spans="11:55" x14ac:dyDescent="0.25">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row>
    <row r="158" spans="11:55" x14ac:dyDescent="0.25">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row>
    <row r="159" spans="11:55" x14ac:dyDescent="0.25">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row>
    <row r="160" spans="11:55" x14ac:dyDescent="0.25">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row>
    <row r="161" spans="11:55" x14ac:dyDescent="0.25">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row>
    <row r="162" spans="11:55" x14ac:dyDescent="0.25">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row>
    <row r="163" spans="11:55" x14ac:dyDescent="0.25">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row>
    <row r="164" spans="11:55" x14ac:dyDescent="0.25">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row>
    <row r="165" spans="11:55" x14ac:dyDescent="0.25">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row>
    <row r="166" spans="11:55" x14ac:dyDescent="0.25">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row>
    <row r="167" spans="11:55" x14ac:dyDescent="0.25">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row>
    <row r="168" spans="11:55" x14ac:dyDescent="0.25">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row>
    <row r="169" spans="11:55" x14ac:dyDescent="0.25">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row>
    <row r="170" spans="11:55" x14ac:dyDescent="0.25">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row>
    <row r="171" spans="11:55" x14ac:dyDescent="0.25">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row>
    <row r="172" spans="11:55" x14ac:dyDescent="0.25">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row>
    <row r="173" spans="11:55" x14ac:dyDescent="0.25">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row>
    <row r="174" spans="11:55" x14ac:dyDescent="0.25">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row>
    <row r="175" spans="11:55" x14ac:dyDescent="0.25">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row>
  </sheetData>
  <mergeCells count="48">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0:C40"/>
    <mergeCell ref="B41:C41"/>
    <mergeCell ref="B42:C42"/>
    <mergeCell ref="B43:C43"/>
    <mergeCell ref="B44:C44"/>
    <mergeCell ref="B45:C45"/>
  </mergeCells>
  <conditionalFormatting sqref="F21:F44">
    <cfRule type="cellIs" dxfId="40" priority="8" operator="equal">
      <formula>INDIRECT("Values!$A$13")</formula>
    </cfRule>
    <cfRule type="cellIs" dxfId="39" priority="9" operator="equal">
      <formula>INDIRECT("Values!$A$14")</formula>
    </cfRule>
    <cfRule type="cellIs" dxfId="38" priority="10" operator="equal">
      <formula>INDIRECT("Values!$A$12")</formula>
    </cfRule>
    <cfRule type="cellIs" dxfId="37" priority="11"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{128D117F-58D3-4B40-BCE1-F74B75E4D92E}</x14:id>
        </ext>
      </extLst>
    </cfRule>
  </conditionalFormatting>
  <conditionalFormatting sqref="I21:I44">
    <cfRule type="expression" dxfId="36" priority="2">
      <formula>AND(I21 &lt;&gt; "", I21 &gt; TODAY())</formula>
    </cfRule>
    <cfRule type="expression" dxfId="35"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28D117F-58D3-4B40-BCE1-F74B75E4D92E}">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3AB7FAB-9F9C-43D8-9168-1896CBD57A20}">
          <x14:formula1>
            <xm:f>Values!$A$4:$A$8</xm:f>
          </x14:formula1>
          <xm:sqref>E21:E34</xm:sqref>
        </x14:dataValidation>
        <x14:dataValidation type="list" allowBlank="1" showInputMessage="1" showErrorMessage="1" xr:uid="{B3E95425-8307-4C63-933C-63A87CA99A42}">
          <x14:formula1>
            <xm:f>Values!$A$11:$A$14</xm:f>
          </x14:formula1>
          <xm:sqref>F21:F44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0ABF-8826-405E-824B-44D6A02E81A0}">
  <dimension ref="A1:BK238"/>
  <sheetViews>
    <sheetView zoomScaleNormal="100"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63" ht="30.75" customHeight="1" x14ac:dyDescent="0.25">
      <c r="A1" s="100" t="s">
        <v>136</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ustomHeight="1" x14ac:dyDescent="0.25">
      <c r="A3" s="79" t="s">
        <v>6</v>
      </c>
      <c r="B3" s="79"/>
      <c r="C3" s="79"/>
      <c r="D3" s="3"/>
      <c r="E3" s="3"/>
      <c r="F3" s="7" t="s">
        <v>10</v>
      </c>
      <c r="G3" s="16">
        <f>AVERAGE(H21:H27)</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x14ac:dyDescent="0.25">
      <c r="A4" s="89" t="str">
        <f>Dashboard!P13</f>
        <v>ML 1</v>
      </c>
      <c r="B4" s="89"/>
      <c r="C4" s="89"/>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x14ac:dyDescent="0.25">
      <c r="A5" s="3"/>
      <c r="B5" s="76"/>
      <c r="C5" s="76"/>
      <c r="D5" s="3"/>
      <c r="E5" s="3"/>
      <c r="F5" s="15" t="s">
        <v>11</v>
      </c>
      <c r="G5" s="16">
        <f>AVERAGE(H28:H40)</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x14ac:dyDescent="0.25">
      <c r="A7" s="3"/>
      <c r="B7" s="76"/>
      <c r="C7" s="76"/>
      <c r="D7" s="3"/>
      <c r="E7" s="3"/>
      <c r="F7" s="10" t="s">
        <v>12</v>
      </c>
      <c r="G7" s="16">
        <f>AVERAGE(H41:H49)</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x14ac:dyDescent="0.25">
      <c r="A9" s="3"/>
      <c r="B9" s="76"/>
      <c r="C9" s="76"/>
      <c r="D9" s="3"/>
      <c r="E9" s="3"/>
      <c r="F9" s="91" t="s">
        <v>137</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x14ac:dyDescent="0.25">
      <c r="A17" s="3"/>
      <c r="B17" s="76"/>
      <c r="C17" s="76"/>
      <c r="D17" s="3"/>
      <c r="E17" s="3"/>
      <c r="F17" s="94"/>
      <c r="G17" s="95"/>
      <c r="H17" s="95"/>
      <c r="I17" s="9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x14ac:dyDescent="0.25">
      <c r="A18" s="3"/>
      <c r="B18" s="76"/>
      <c r="C18" s="76"/>
      <c r="D18" s="3"/>
      <c r="E18" s="3"/>
      <c r="F18" s="97"/>
      <c r="G18" s="98"/>
      <c r="H18" s="98"/>
      <c r="I18" s="9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33" customHeight="1" x14ac:dyDescent="0.25">
      <c r="A21" s="4" t="s">
        <v>138</v>
      </c>
      <c r="B21" s="86">
        <v>1</v>
      </c>
      <c r="C21" s="86"/>
      <c r="D21" s="1" t="s">
        <v>139</v>
      </c>
      <c r="E21" s="4"/>
      <c r="F21" s="4" t="s">
        <v>49</v>
      </c>
      <c r="G21" s="14"/>
      <c r="H21" s="4">
        <f>IF(ISBLANK($F21), 0, VLOOKUP($F21, Values!$A$11:$B$14, 2, 0))</f>
        <v>0</v>
      </c>
      <c r="I21" s="14" t="str">
        <f>IF(G21="", "", EDATE(G21, 'User Preferences'!C10))</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30" x14ac:dyDescent="0.25">
      <c r="A22" s="4" t="s">
        <v>140</v>
      </c>
      <c r="B22" s="86">
        <v>1</v>
      </c>
      <c r="C22" s="86"/>
      <c r="D22" s="1" t="s">
        <v>141</v>
      </c>
      <c r="E22" s="4"/>
      <c r="F22" s="4" t="s">
        <v>49</v>
      </c>
      <c r="G22" s="14"/>
      <c r="H22" s="4">
        <f>IF(ISBLANK($F22), 0, VLOOKUP($F22, Values!$A$11:$B$14, 2, 0))</f>
        <v>0</v>
      </c>
      <c r="I22" s="14" t="str">
        <f>IF(G22="", "", EDATE(G22,  'User Preferences'!C10))</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30" x14ac:dyDescent="0.25">
      <c r="A23" s="4" t="s">
        <v>142</v>
      </c>
      <c r="B23" s="86">
        <v>1</v>
      </c>
      <c r="C23" s="86"/>
      <c r="D23" s="1" t="s">
        <v>143</v>
      </c>
      <c r="E23" s="4"/>
      <c r="F23" s="4" t="s">
        <v>49</v>
      </c>
      <c r="G23" s="14"/>
      <c r="H23" s="4">
        <f>IF(ISBLANK($F23), 0, VLOOKUP($F23, Values!$A$11:$B$14, 2, 0))</f>
        <v>0</v>
      </c>
      <c r="I23" s="14" t="str">
        <f>IF(G23="", "", EDATE(G23,  'User Preferences'!C10))</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30" x14ac:dyDescent="0.25">
      <c r="A24" s="4" t="s">
        <v>144</v>
      </c>
      <c r="B24" s="86">
        <v>1</v>
      </c>
      <c r="C24" s="86"/>
      <c r="D24" s="1" t="s">
        <v>145</v>
      </c>
      <c r="E24" s="4"/>
      <c r="F24" s="4" t="s">
        <v>49</v>
      </c>
      <c r="G24" s="14"/>
      <c r="H24" s="4">
        <f>IF(ISBLANK($F24), 0, VLOOKUP($F24, Values!$A$11:$B$14, 2, 0))</f>
        <v>0</v>
      </c>
      <c r="I24" s="14" t="str">
        <f>IF(G24="", "", EDATE(G24,  'User Preferences'!C10))</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x14ac:dyDescent="0.25">
      <c r="A25" s="4" t="s">
        <v>146</v>
      </c>
      <c r="B25" s="86">
        <v>1</v>
      </c>
      <c r="C25" s="86"/>
      <c r="D25" s="1" t="s">
        <v>147</v>
      </c>
      <c r="E25" s="4"/>
      <c r="F25" s="4" t="s">
        <v>49</v>
      </c>
      <c r="G25" s="14"/>
      <c r="H25" s="4">
        <f>IF(ISBLANK($F25), 0, VLOOKUP($F25, Values!$A$11:$B$14, 2, 0))</f>
        <v>0</v>
      </c>
      <c r="I25" s="14" t="str">
        <f>IF(G25="", "", EDATE(G25,  'User Preferences'!C10))</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x14ac:dyDescent="0.25">
      <c r="A26" s="4" t="s">
        <v>148</v>
      </c>
      <c r="B26" s="86">
        <v>1</v>
      </c>
      <c r="C26" s="86"/>
      <c r="D26" s="1" t="s">
        <v>149</v>
      </c>
      <c r="E26" s="4"/>
      <c r="F26" s="4" t="s">
        <v>49</v>
      </c>
      <c r="G26" s="14"/>
      <c r="H26" s="4">
        <f>IF(ISBLANK($F26), 0, VLOOKUP($F26, Values!$A$11:$B$14, 2, 0))</f>
        <v>0</v>
      </c>
      <c r="I26" s="14" t="str">
        <f>IF(G26="", "", EDATE(G26,  'User Preferences'!C10))</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x14ac:dyDescent="0.25">
      <c r="A27" s="39" t="s">
        <v>150</v>
      </c>
      <c r="B27" s="86">
        <v>1</v>
      </c>
      <c r="C27" s="86"/>
      <c r="D27" s="1" t="s">
        <v>151</v>
      </c>
      <c r="E27" s="4"/>
      <c r="F27" s="4" t="s">
        <v>49</v>
      </c>
      <c r="G27" s="14"/>
      <c r="H27" s="4">
        <f>IF(ISBLANK($F27), 0, VLOOKUP($F27, Values!$A$11:$B$14, 2, 0))</f>
        <v>0</v>
      </c>
      <c r="I27" s="14" t="str">
        <f>IF(G27="", "", EDATE(G27,  'User Preferences'!C10))</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30" x14ac:dyDescent="0.25">
      <c r="A28" s="4" t="s">
        <v>152</v>
      </c>
      <c r="B28" s="86">
        <v>2</v>
      </c>
      <c r="C28" s="86"/>
      <c r="D28" s="1" t="s">
        <v>153</v>
      </c>
      <c r="E28" s="4"/>
      <c r="F28" s="4" t="s">
        <v>49</v>
      </c>
      <c r="G28" s="14"/>
      <c r="H28" s="4">
        <f>IF(ISBLANK($F28), 0, VLOOKUP($F28, Values!$A$11:$B$14, 2, 0))</f>
        <v>0</v>
      </c>
      <c r="I28" s="14" t="str">
        <f>IF(G28="", "", EDATE(G28,  'User Preferences'!C10))</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 x14ac:dyDescent="0.25">
      <c r="A29" s="4" t="s">
        <v>154</v>
      </c>
      <c r="B29" s="86">
        <v>2</v>
      </c>
      <c r="C29" s="86"/>
      <c r="D29" s="1" t="s">
        <v>155</v>
      </c>
      <c r="E29" s="4"/>
      <c r="F29" s="4" t="s">
        <v>49</v>
      </c>
      <c r="G29" s="14"/>
      <c r="H29" s="4">
        <f>IF(ISBLANK($F29), 0, VLOOKUP($F29, Values!$A$11:$B$14, 2, 0))</f>
        <v>0</v>
      </c>
      <c r="I29" s="14" t="str">
        <f>IF(G29="", "", EDATE(G29,  'User Preferences'!C10))</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x14ac:dyDescent="0.25">
      <c r="A30" s="4" t="s">
        <v>156</v>
      </c>
      <c r="B30" s="86">
        <v>2</v>
      </c>
      <c r="C30" s="86"/>
      <c r="D30" s="1" t="s">
        <v>157</v>
      </c>
      <c r="E30" s="4"/>
      <c r="F30" s="4" t="s">
        <v>49</v>
      </c>
      <c r="G30" s="14"/>
      <c r="H30" s="4">
        <f>IF(ISBLANK($F30), 0, VLOOKUP($F30, Values!$A$11:$B$14, 2, 0))</f>
        <v>0</v>
      </c>
      <c r="I30" s="14" t="str">
        <f>IF(G30="", "", EDATE(G30,  'User Preferences'!C10))</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x14ac:dyDescent="0.25">
      <c r="A31" s="4" t="s">
        <v>158</v>
      </c>
      <c r="B31" s="86">
        <v>2</v>
      </c>
      <c r="C31" s="86"/>
      <c r="D31" s="1" t="s">
        <v>159</v>
      </c>
      <c r="E31" s="4"/>
      <c r="F31" s="4" t="s">
        <v>49</v>
      </c>
      <c r="G31" s="14"/>
      <c r="H31" s="4">
        <f>IF(ISBLANK($F31), 0, VLOOKUP($F31, Values!$A$11:$B$14, 2, 0))</f>
        <v>0</v>
      </c>
      <c r="I31" s="14" t="str">
        <f>IF(G31="", "", EDATE(G31,  'User Preferences'!C10))</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x14ac:dyDescent="0.25">
      <c r="A32" s="4" t="s">
        <v>160</v>
      </c>
      <c r="B32" s="86">
        <v>2</v>
      </c>
      <c r="C32" s="86"/>
      <c r="D32" s="1" t="s">
        <v>161</v>
      </c>
      <c r="E32" s="4"/>
      <c r="F32" s="4" t="s">
        <v>49</v>
      </c>
      <c r="G32" s="14"/>
      <c r="H32" s="4">
        <f>IF(ISBLANK($F32), 0, VLOOKUP($F32, Values!$A$11:$B$14, 2, 0))</f>
        <v>0</v>
      </c>
      <c r="I32" s="14" t="str">
        <f>IF(G32="", "", EDATE(G32,  'User Preferences'!C10))</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x14ac:dyDescent="0.25">
      <c r="A33" s="4" t="s">
        <v>162</v>
      </c>
      <c r="B33" s="86">
        <v>2</v>
      </c>
      <c r="C33" s="86"/>
      <c r="D33" s="1" t="s">
        <v>163</v>
      </c>
      <c r="E33" s="4"/>
      <c r="F33" s="4" t="s">
        <v>49</v>
      </c>
      <c r="G33" s="14"/>
      <c r="H33" s="4">
        <f>IF(ISBLANK($F33), 0, VLOOKUP($F33, Values!$A$11:$B$14, 2, 0))</f>
        <v>0</v>
      </c>
      <c r="I33" s="14" t="str">
        <f>IF(G33="", "", EDATE(G33,  'User Preferences'!C10))</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x14ac:dyDescent="0.25">
      <c r="A34" s="4" t="s">
        <v>164</v>
      </c>
      <c r="B34" s="86">
        <v>2</v>
      </c>
      <c r="C34" s="86"/>
      <c r="D34" s="1" t="s">
        <v>165</v>
      </c>
      <c r="E34" s="4"/>
      <c r="F34" s="4" t="s">
        <v>49</v>
      </c>
      <c r="G34" s="14"/>
      <c r="H34" s="4">
        <f>IF(ISBLANK($F34), 0, VLOOKUP($F34, Values!$A$11:$B$14, 2, 0))</f>
        <v>0</v>
      </c>
      <c r="I34" s="14" t="str">
        <f>IF(G34="", "", EDATE(G34,  'User Preferences'!C10))</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x14ac:dyDescent="0.25">
      <c r="A35" s="4" t="s">
        <v>114</v>
      </c>
      <c r="B35" s="86">
        <v>2</v>
      </c>
      <c r="C35" s="86"/>
      <c r="D35" s="1" t="s">
        <v>115</v>
      </c>
      <c r="F35" s="4" t="s">
        <v>49</v>
      </c>
      <c r="G35" s="14"/>
      <c r="H35" s="4">
        <f>IF(ISBLANK($F35), 0, VLOOKUP($F35, Values!$A$11:$B$14, 2, 0))</f>
        <v>0</v>
      </c>
      <c r="I35" s="14" t="str">
        <f>IF(G35="", "", EDATE(G35,  'User Preferences'!C10))</f>
        <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x14ac:dyDescent="0.25">
      <c r="A36" s="4" t="s">
        <v>116</v>
      </c>
      <c r="B36" s="86">
        <v>2</v>
      </c>
      <c r="C36" s="86"/>
      <c r="D36" s="1" t="s">
        <v>117</v>
      </c>
      <c r="F36" s="4" t="s">
        <v>49</v>
      </c>
      <c r="G36" s="14"/>
      <c r="H36" s="4">
        <f>IF(ISBLANK($F36), 0, VLOOKUP($F36, Values!$A$11:$B$14, 2, 0))</f>
        <v>0</v>
      </c>
      <c r="I36" s="14" t="str">
        <f>IF(G36="", "", EDATE(G36,  'User Preferences'!C10))</f>
        <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30" x14ac:dyDescent="0.25">
      <c r="A37" s="4" t="s">
        <v>118</v>
      </c>
      <c r="B37" s="86">
        <v>2</v>
      </c>
      <c r="C37" s="86"/>
      <c r="D37" s="1" t="s">
        <v>119</v>
      </c>
      <c r="F37" s="4" t="s">
        <v>49</v>
      </c>
      <c r="G37" s="14"/>
      <c r="H37" s="4">
        <f>IF(ISBLANK($F37), 0, VLOOKUP($F37, Values!$A$11:$B$14, 2, 0))</f>
        <v>0</v>
      </c>
      <c r="I37" s="14" t="str">
        <f>IF(G37="", "", EDATE(G37,  'User Preferences'!C10))</f>
        <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 x14ac:dyDescent="0.25">
      <c r="A38" s="4" t="s">
        <v>120</v>
      </c>
      <c r="B38" s="86">
        <v>2</v>
      </c>
      <c r="C38" s="86"/>
      <c r="D38" s="1" t="s">
        <v>121</v>
      </c>
      <c r="F38" s="4" t="s">
        <v>49</v>
      </c>
      <c r="G38" s="14"/>
      <c r="H38" s="4">
        <f>IF(ISBLANK($F38), 0, VLOOKUP($F38, Values!$A$11:$B$14, 2, 0))</f>
        <v>0</v>
      </c>
      <c r="I38" s="14" t="str">
        <f>IF(G38="", "", EDATE(G38,  'User Preferences'!C10))</f>
        <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x14ac:dyDescent="0.25">
      <c r="A39" s="4" t="s">
        <v>122</v>
      </c>
      <c r="B39" s="86">
        <v>2</v>
      </c>
      <c r="C39" s="86"/>
      <c r="D39" s="1" t="s">
        <v>123</v>
      </c>
      <c r="F39" s="4" t="s">
        <v>49</v>
      </c>
      <c r="G39" s="14"/>
      <c r="H39" s="4">
        <f>IF(ISBLANK($F39), 0, VLOOKUP($F39, Values!$A$11:$B$14, 2, 0))</f>
        <v>0</v>
      </c>
      <c r="I39" s="14" t="str">
        <f>IF(G39="", "", EDATE(G39,  'User Preferences'!C10))</f>
        <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30" x14ac:dyDescent="0.25">
      <c r="A40" s="4" t="s">
        <v>124</v>
      </c>
      <c r="B40" s="86">
        <v>2</v>
      </c>
      <c r="C40" s="86"/>
      <c r="D40" s="1" t="s">
        <v>125</v>
      </c>
      <c r="F40" s="4" t="s">
        <v>49</v>
      </c>
      <c r="G40" s="14"/>
      <c r="H40" s="4">
        <f>IF(ISBLANK($F40), 0, VLOOKUP($F40, Values!$A$11:$B$14, 2, 0))</f>
        <v>0</v>
      </c>
      <c r="I40" s="14" t="str">
        <f>IF(G40="", "", EDATE(G40,  'User Preferences'!C10))</f>
        <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30" x14ac:dyDescent="0.25">
      <c r="A41" s="4" t="s">
        <v>166</v>
      </c>
      <c r="B41" s="101">
        <v>3</v>
      </c>
      <c r="C41" s="101"/>
      <c r="D41" s="1" t="s">
        <v>167</v>
      </c>
      <c r="F41" s="4" t="s">
        <v>49</v>
      </c>
      <c r="G41" s="14"/>
      <c r="H41" s="4">
        <f>IF(ISBLANK($F41), 0, VLOOKUP($F41, Values!$A$11:$B$14, 2, 0))</f>
        <v>0</v>
      </c>
      <c r="I41" s="14" t="str">
        <f>IF(G41="", "", EDATE(G41,  'User Preferences'!C10))</f>
        <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30" x14ac:dyDescent="0.25">
      <c r="A42" s="4" t="s">
        <v>168</v>
      </c>
      <c r="B42" s="101">
        <v>3</v>
      </c>
      <c r="C42" s="101"/>
      <c r="D42" s="1" t="s">
        <v>169</v>
      </c>
      <c r="F42" s="4" t="s">
        <v>49</v>
      </c>
      <c r="G42" s="4"/>
      <c r="H42" s="4">
        <f>IF(ISBLANK($F42), 0, VLOOKUP($F42, Values!$A$11:$B$14, 2, 0))</f>
        <v>0</v>
      </c>
      <c r="I42" s="14" t="str">
        <f>IF(G42="", "", EDATE(G42,  'User Preferences'!C10))</f>
        <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x14ac:dyDescent="0.25">
      <c r="A43" s="4" t="s">
        <v>170</v>
      </c>
      <c r="B43" s="101">
        <v>3</v>
      </c>
      <c r="C43" s="101"/>
      <c r="D43" s="1" t="s">
        <v>171</v>
      </c>
      <c r="F43" s="4" t="s">
        <v>49</v>
      </c>
      <c r="G43" s="14"/>
      <c r="H43" s="4">
        <f>IF(ISBLANK($F43), 0, VLOOKUP($F43, Values!$A$11:$B$14, 2, 0))</f>
        <v>0</v>
      </c>
      <c r="I43" s="14" t="str">
        <f>IF(G43="", "", EDATE(G43,  'User Preferences'!C10))</f>
        <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x14ac:dyDescent="0.25">
      <c r="A44" s="4" t="s">
        <v>172</v>
      </c>
      <c r="B44" s="101">
        <v>3</v>
      </c>
      <c r="C44" s="101"/>
      <c r="D44" s="1" t="s">
        <v>173</v>
      </c>
      <c r="F44" s="4" t="s">
        <v>49</v>
      </c>
      <c r="G44" s="4"/>
      <c r="H44" s="4">
        <f>IF(ISBLANK($F44), 0, VLOOKUP($F44, Values!$A$11:$B$14, 2, 0))</f>
        <v>0</v>
      </c>
      <c r="I44" s="14" t="str">
        <f>IF(G44="", "", EDATE(G44,  'User Preferences'!C10))</f>
        <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x14ac:dyDescent="0.25">
      <c r="A45" s="4" t="s">
        <v>174</v>
      </c>
      <c r="B45" s="101">
        <v>3</v>
      </c>
      <c r="C45" s="101"/>
      <c r="D45" s="1" t="s">
        <v>175</v>
      </c>
      <c r="F45" s="4" t="s">
        <v>49</v>
      </c>
      <c r="G45" s="4"/>
      <c r="H45" s="4">
        <f>IF(ISBLANK($F45), 0, VLOOKUP($F45, Values!$A$11:$B$14, 2, 0))</f>
        <v>0</v>
      </c>
      <c r="I45" s="14" t="str">
        <f>IF(G45="", "", EDATE(G45,  'User Preferences'!C10))</f>
        <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x14ac:dyDescent="0.25">
      <c r="A46" s="4" t="s">
        <v>176</v>
      </c>
      <c r="B46" s="101">
        <v>3</v>
      </c>
      <c r="C46" s="101"/>
      <c r="D46" s="1" t="s">
        <v>177</v>
      </c>
      <c r="F46" s="4" t="s">
        <v>49</v>
      </c>
      <c r="G46" s="14"/>
      <c r="H46" s="4">
        <f>IF(ISBLANK($F46), 0, VLOOKUP($F46, Values!$A$11:$B$14, 2, 0))</f>
        <v>0</v>
      </c>
      <c r="I46" s="14" t="str">
        <f>IF(G46="", "", EDATE(G46,  'User Preferences'!C10))</f>
        <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x14ac:dyDescent="0.25">
      <c r="A47" s="4" t="s">
        <v>178</v>
      </c>
      <c r="B47" s="101">
        <v>3</v>
      </c>
      <c r="C47" s="101"/>
      <c r="D47" s="1" t="s">
        <v>179</v>
      </c>
      <c r="F47" s="4" t="s">
        <v>49</v>
      </c>
      <c r="G47" s="4"/>
      <c r="H47" s="4">
        <f>IF(ISBLANK($F47), 0, VLOOKUP($F47, Values!$A$11:$B$14, 2, 0))</f>
        <v>0</v>
      </c>
      <c r="I47" s="14" t="str">
        <f>IF(G47="", "", EDATE(G47,  'User Preferences'!C10))</f>
        <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 x14ac:dyDescent="0.25">
      <c r="A48" s="4" t="s">
        <v>132</v>
      </c>
      <c r="B48" s="101">
        <v>3</v>
      </c>
      <c r="C48" s="101"/>
      <c r="D48" s="1" t="s">
        <v>133</v>
      </c>
      <c r="F48" s="4" t="s">
        <v>49</v>
      </c>
      <c r="G48" s="14"/>
      <c r="H48" s="4">
        <f>IF(ISBLANK($F48), 0, VLOOKUP($F48, Values!$A$11:$B$14, 2, 0))</f>
        <v>0</v>
      </c>
      <c r="I48" s="14" t="str">
        <f>IF(G48="", "", EDATE(G48,  'User Preferences'!C10))</f>
        <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x14ac:dyDescent="0.25">
      <c r="A49" s="4" t="s">
        <v>134</v>
      </c>
      <c r="B49" s="101">
        <v>3</v>
      </c>
      <c r="C49" s="101"/>
      <c r="D49" s="1" t="s">
        <v>135</v>
      </c>
      <c r="F49" s="4" t="s">
        <v>49</v>
      </c>
      <c r="G49" s="14"/>
      <c r="H49" s="4">
        <f>IF(ISBLANK($F49), 0, VLOOKUP($F49, Values!$A$11:$B$14, 2, 0))</f>
        <v>0</v>
      </c>
      <c r="I49" s="14" t="str">
        <f>IF(G49="", "", EDATE(G49,  'User Preferences'!C10))</f>
        <v/>
      </c>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4:63"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4:63"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4:63"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4:63"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4:63"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4:63"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4:63"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4:63"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4:63"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4:63"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4:63"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4:63"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4:63"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4:63"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4:63"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4:63"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1:63"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1:63"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1:63"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1:63"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1:63"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1:63"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1:63"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1:63"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1:63"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1:63"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1:63"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1:63"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1:63"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1:63"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1:63"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1:63"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1:63"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1:63"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1:63"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1:63"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1:63"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1:63"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1:63"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1:63"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1:63"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1:63"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1:63"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1:63"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1:63"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1:63"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1:63"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1:63"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1:63"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1:63"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1:63"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1:63"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1:63"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1:63"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1:63"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1:63"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1:63"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1:63"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1:63"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1:63"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1:63"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1:63"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1:63"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1:63"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1:63"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1:63"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1:63"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1:63"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1:63"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1:63"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1:63"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1:63"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1:63"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1:63"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1:63"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1:63"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1:63"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1:63"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1:63"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1:63"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1:63"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1:63"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1:63"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1:63"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1:63"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1:63"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1:63" x14ac:dyDescent="0.25">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1:63" x14ac:dyDescent="0.25">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1:63" x14ac:dyDescent="0.25">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1:63" x14ac:dyDescent="0.25">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1:63" x14ac:dyDescent="0.25">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1:63" x14ac:dyDescent="0.25">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1:63" x14ac:dyDescent="0.25">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row>
    <row r="158" spans="11:63" x14ac:dyDescent="0.25">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row>
    <row r="159" spans="11:63" x14ac:dyDescent="0.25">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row>
    <row r="160" spans="11:63" x14ac:dyDescent="0.25">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row>
    <row r="161" spans="11:63" x14ac:dyDescent="0.25">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row>
    <row r="162" spans="11:63" x14ac:dyDescent="0.25">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row>
    <row r="163" spans="11:63" x14ac:dyDescent="0.25">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row>
    <row r="164" spans="11:63" x14ac:dyDescent="0.25">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row>
    <row r="165" spans="11:63" x14ac:dyDescent="0.25">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row>
    <row r="166" spans="11:63" x14ac:dyDescent="0.25">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row>
    <row r="167" spans="11:63" x14ac:dyDescent="0.25">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row>
    <row r="168" spans="11:63" x14ac:dyDescent="0.25">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row>
    <row r="169" spans="11:63" x14ac:dyDescent="0.25">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1:63" x14ac:dyDescent="0.25">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1:63" x14ac:dyDescent="0.25">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1:63" x14ac:dyDescent="0.25">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1:63" x14ac:dyDescent="0.25">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1:63" x14ac:dyDescent="0.25">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1:63" x14ac:dyDescent="0.25">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1:63" x14ac:dyDescent="0.25">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1:63" x14ac:dyDescent="0.25">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1:63" x14ac:dyDescent="0.25">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1:63" x14ac:dyDescent="0.25">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1:63" x14ac:dyDescent="0.25">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1:63" x14ac:dyDescent="0.25">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1:63" x14ac:dyDescent="0.25">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1:63" x14ac:dyDescent="0.25">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1:63" x14ac:dyDescent="0.25">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1:63" x14ac:dyDescent="0.25">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1:63" x14ac:dyDescent="0.25">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1:63" x14ac:dyDescent="0.25">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1:63" x14ac:dyDescent="0.25">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1:63" x14ac:dyDescent="0.25">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1:63" x14ac:dyDescent="0.25">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1:63" x14ac:dyDescent="0.25">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1:63" x14ac:dyDescent="0.25">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1:63" x14ac:dyDescent="0.25">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1:63" x14ac:dyDescent="0.25">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1:63" x14ac:dyDescent="0.25">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1:63" x14ac:dyDescent="0.25">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1:63" x14ac:dyDescent="0.25">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1:63" x14ac:dyDescent="0.25">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1:63" x14ac:dyDescent="0.25">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1:63" x14ac:dyDescent="0.25">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1:63" x14ac:dyDescent="0.25">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1:63" x14ac:dyDescent="0.25">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1:63" x14ac:dyDescent="0.25">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1:63" x14ac:dyDescent="0.25">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1:63" x14ac:dyDescent="0.25">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1:63" x14ac:dyDescent="0.25">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1:63" x14ac:dyDescent="0.25">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1:63" x14ac:dyDescent="0.25">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1:63" x14ac:dyDescent="0.25">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1:63" x14ac:dyDescent="0.25">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1:63" x14ac:dyDescent="0.25">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1:63" x14ac:dyDescent="0.25">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1:63" x14ac:dyDescent="0.25">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1:63" x14ac:dyDescent="0.25">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1:63" x14ac:dyDescent="0.25">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1:63" x14ac:dyDescent="0.25">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1:63" x14ac:dyDescent="0.25">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1:63" x14ac:dyDescent="0.25">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1:63" x14ac:dyDescent="0.25">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1:63" x14ac:dyDescent="0.25">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1:63" x14ac:dyDescent="0.25">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1:63" x14ac:dyDescent="0.25">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1:63" x14ac:dyDescent="0.25">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1:63" x14ac:dyDescent="0.25">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11:63" x14ac:dyDescent="0.25">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11:63" x14ac:dyDescent="0.25">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11:63" x14ac:dyDescent="0.25">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11:63" x14ac:dyDescent="0.25">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11:63" x14ac:dyDescent="0.25">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11:63" x14ac:dyDescent="0.25">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11:63" x14ac:dyDescent="0.25">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11:63" x14ac:dyDescent="0.25">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11:63" x14ac:dyDescent="0.25">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11:63" x14ac:dyDescent="0.25">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11:63" x14ac:dyDescent="0.25">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11:63" x14ac:dyDescent="0.25">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11:63" x14ac:dyDescent="0.25">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11:63" x14ac:dyDescent="0.25">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sheetData>
  <mergeCells count="50">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40:C40"/>
    <mergeCell ref="B41:C41"/>
    <mergeCell ref="B42:C42"/>
    <mergeCell ref="B43:C43"/>
    <mergeCell ref="B44:C44"/>
    <mergeCell ref="B45:C45"/>
  </mergeCells>
  <conditionalFormatting sqref="F21:F49">
    <cfRule type="cellIs" dxfId="34" priority="8" operator="equal">
      <formula>INDIRECT("Values!$A$13")</formula>
    </cfRule>
    <cfRule type="cellIs" dxfId="33" priority="9" operator="equal">
      <formula>INDIRECT("Values!$A$14")</formula>
    </cfRule>
    <cfRule type="cellIs" dxfId="32" priority="10" operator="equal">
      <formula>INDIRECT("Values!$A$12")</formula>
    </cfRule>
    <cfRule type="cellIs" dxfId="31" priority="11"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{70C652E0-0757-405B-BF58-484078C105B6}</x14:id>
        </ext>
      </extLst>
    </cfRule>
  </conditionalFormatting>
  <conditionalFormatting sqref="I21:I49">
    <cfRule type="expression" dxfId="30" priority="2">
      <formula>AND(I21 &lt;&gt; "", I21 &gt; TODAY())</formula>
    </cfRule>
    <cfRule type="expression" dxfId="29"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0C652E0-0757-405B-BF58-484078C105B6}">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91582D1-FB01-41A5-829D-64DEE53CA72A}">
          <x14:formula1>
            <xm:f>Values!$A$4:$A$8</xm:f>
          </x14:formula1>
          <xm:sqref>E21:E34</xm:sqref>
        </x14:dataValidation>
        <x14:dataValidation type="list" allowBlank="1" showInputMessage="1" showErrorMessage="1" xr:uid="{B34CAA45-618A-4FF7-AE90-4193858FEAD8}">
          <x14:formula1>
            <xm:f>Values!$A$11:$A$14</xm:f>
          </x14:formula1>
          <xm:sqref>F21:F49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19AD-7D27-485B-A0A9-FD0622A83B45}">
  <dimension ref="A1:CG74"/>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85" ht="30.75" customHeight="1" x14ac:dyDescent="0.25">
      <c r="A1" s="100" t="s">
        <v>180</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spans="1:85"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5" customHeight="1" x14ac:dyDescent="0.25">
      <c r="A3" s="79" t="s">
        <v>6</v>
      </c>
      <c r="B3" s="79"/>
      <c r="C3" s="79"/>
      <c r="D3" s="3"/>
      <c r="E3" s="3"/>
      <c r="F3" s="7" t="s">
        <v>10</v>
      </c>
      <c r="G3" s="16">
        <f>AVERAGE(H21:H23)</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x14ac:dyDescent="0.25">
      <c r="A5" s="3"/>
      <c r="B5" s="76"/>
      <c r="C5" s="76"/>
      <c r="D5" s="3"/>
      <c r="E5" s="3"/>
      <c r="F5" s="15" t="s">
        <v>11</v>
      </c>
      <c r="G5" s="16">
        <f>AVERAGE(H24:H34)</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x14ac:dyDescent="0.25">
      <c r="A7" s="3"/>
      <c r="B7" s="76"/>
      <c r="C7" s="76"/>
      <c r="D7" s="3"/>
      <c r="E7" s="3"/>
      <c r="F7" s="10" t="s">
        <v>12</v>
      </c>
      <c r="G7" s="16">
        <f>AVERAGE(H35:H39)</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row>
    <row r="9" spans="1:85" x14ac:dyDescent="0.25">
      <c r="A9" s="3"/>
      <c r="B9" s="76"/>
      <c r="C9" s="76"/>
      <c r="D9" s="3"/>
      <c r="E9" s="3"/>
      <c r="F9" s="91" t="s">
        <v>181</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row>
    <row r="10" spans="1:85"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row>
    <row r="11" spans="1:85"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row>
    <row r="12" spans="1:85"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row>
    <row r="13" spans="1:85"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row>
    <row r="14" spans="1:85"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row>
    <row r="15" spans="1:85"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row>
    <row r="16" spans="1:85"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row>
    <row r="17" spans="1:85" x14ac:dyDescent="0.25">
      <c r="A17" s="3"/>
      <c r="B17" s="76"/>
      <c r="C17" s="76"/>
      <c r="D17" s="3"/>
      <c r="E17" s="3"/>
      <c r="F17" s="94"/>
      <c r="G17" s="95"/>
      <c r="H17" s="95"/>
      <c r="I17" s="9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row>
    <row r="18" spans="1:85" x14ac:dyDescent="0.25">
      <c r="A18" s="3"/>
      <c r="B18" s="76"/>
      <c r="C18" s="76"/>
      <c r="D18" s="3"/>
      <c r="E18" s="3"/>
      <c r="F18" s="97"/>
      <c r="G18" s="98"/>
      <c r="H18" s="98"/>
      <c r="I18" s="9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row>
    <row r="19" spans="1:85"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row>
    <row r="20" spans="1:85" ht="18" customHeight="1" x14ac:dyDescent="0.25">
      <c r="A20" s="6" t="s">
        <v>14</v>
      </c>
      <c r="B20" s="87" t="s">
        <v>182</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row>
    <row r="21" spans="1:85" ht="23.25" customHeight="1" x14ac:dyDescent="0.25">
      <c r="A21" s="4" t="s">
        <v>183</v>
      </c>
      <c r="B21" s="86">
        <v>1</v>
      </c>
      <c r="C21" s="86"/>
      <c r="D21" s="1" t="s">
        <v>184</v>
      </c>
      <c r="E21" s="4"/>
      <c r="F21" s="4" t="s">
        <v>49</v>
      </c>
      <c r="G21" s="14"/>
      <c r="H21" s="4">
        <f>IF(ISBLANK($F21), 0, VLOOKUP($F21, Values!$A$11:$B$14, 2, 0))</f>
        <v>0</v>
      </c>
      <c r="I21" s="14" t="str">
        <f>IF(G21="", "", EDATE(G21, 'User Preferences'!C11))</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row>
    <row r="22" spans="1:85" ht="30" x14ac:dyDescent="0.25">
      <c r="A22" s="4" t="s">
        <v>185</v>
      </c>
      <c r="B22" s="86">
        <v>1</v>
      </c>
      <c r="C22" s="86"/>
      <c r="D22" s="1" t="s">
        <v>186</v>
      </c>
      <c r="E22" s="4"/>
      <c r="F22" s="4" t="s">
        <v>49</v>
      </c>
      <c r="G22" s="14"/>
      <c r="H22" s="4">
        <f>IF(ISBLANK($F22), 0, VLOOKUP($F22, Values!$A$11:$B$14, 2, 0))</f>
        <v>0</v>
      </c>
      <c r="I22" s="14" t="str">
        <f>IF(G22="", "", EDATE(G22,  'User Preferences'!C11))</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row>
    <row r="23" spans="1:85" ht="45" x14ac:dyDescent="0.25">
      <c r="A23" s="4" t="s">
        <v>187</v>
      </c>
      <c r="B23" s="86">
        <v>1</v>
      </c>
      <c r="C23" s="86"/>
      <c r="D23" s="1" t="s">
        <v>188</v>
      </c>
      <c r="E23" s="4"/>
      <c r="F23" s="4" t="s">
        <v>49</v>
      </c>
      <c r="G23" s="14"/>
      <c r="H23" s="4">
        <f>IF(ISBLANK($F23), 0, VLOOKUP($F23, Values!$A$11:$B$14, 2, 0))</f>
        <v>0</v>
      </c>
      <c r="I23" s="14" t="str">
        <f>IF(G23="", "", EDATE(G23,  'User Preferences'!C11))</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row>
    <row r="24" spans="1:85" x14ac:dyDescent="0.25">
      <c r="A24" s="4" t="s">
        <v>189</v>
      </c>
      <c r="B24" s="86">
        <v>2</v>
      </c>
      <c r="C24" s="86"/>
      <c r="D24" t="s">
        <v>190</v>
      </c>
      <c r="E24" s="4"/>
      <c r="F24" s="4" t="s">
        <v>49</v>
      </c>
      <c r="G24" s="14"/>
      <c r="H24" s="4">
        <f>IF(ISBLANK($F24), 0, VLOOKUP($F24, Values!$A$11:$B$14, 2, 0))</f>
        <v>0</v>
      </c>
      <c r="I24" s="14" t="str">
        <f>IF(G24="", "", EDATE(G24,  'User Preferences'!C11))</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row>
    <row r="25" spans="1:85" ht="30" x14ac:dyDescent="0.25">
      <c r="A25" s="4" t="s">
        <v>191</v>
      </c>
      <c r="B25" s="86">
        <v>2</v>
      </c>
      <c r="C25" s="86"/>
      <c r="D25" s="1" t="s">
        <v>192</v>
      </c>
      <c r="E25" s="4"/>
      <c r="F25" s="4" t="s">
        <v>49</v>
      </c>
      <c r="G25" s="14"/>
      <c r="H25" s="4">
        <f>IF(ISBLANK($F25), 0, VLOOKUP($F25, Values!$A$11:$B$14, 2, 0))</f>
        <v>0</v>
      </c>
      <c r="I25" s="14" t="str">
        <f>IF(G25="", "", EDATE(G25,  'User Preferences'!C11))</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row>
    <row r="26" spans="1:85" x14ac:dyDescent="0.25">
      <c r="A26" s="4" t="s">
        <v>193</v>
      </c>
      <c r="B26" s="86">
        <v>2</v>
      </c>
      <c r="C26" s="86"/>
      <c r="D26" s="1" t="s">
        <v>194</v>
      </c>
      <c r="E26" s="4"/>
      <c r="F26" s="4" t="s">
        <v>49</v>
      </c>
      <c r="G26" s="14"/>
      <c r="H26" s="4">
        <f>IF(ISBLANK($F26), 0, VLOOKUP($F26, Values!$A$11:$B$14, 2, 0))</f>
        <v>0</v>
      </c>
      <c r="I26" s="14" t="str">
        <f>IF(G26="", "", EDATE(G26,  'User Preferences'!C11))</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row>
    <row r="27" spans="1:85" x14ac:dyDescent="0.25">
      <c r="A27" s="4" t="s">
        <v>195</v>
      </c>
      <c r="B27" s="86">
        <v>2</v>
      </c>
      <c r="C27" s="86"/>
      <c r="D27" s="1" t="s">
        <v>196</v>
      </c>
      <c r="E27" s="4"/>
      <c r="F27" s="4" t="s">
        <v>49</v>
      </c>
      <c r="G27" s="14"/>
      <c r="H27" s="4">
        <f>IF(ISBLANK($F27), 0, VLOOKUP($F27, Values!$A$11:$B$14, 2, 0))</f>
        <v>0</v>
      </c>
      <c r="I27" s="14" t="str">
        <f>IF(G27="", "", EDATE(G27,  'User Preferences'!C11))</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row>
    <row r="28" spans="1:85" x14ac:dyDescent="0.25">
      <c r="A28" s="4" t="s">
        <v>197</v>
      </c>
      <c r="B28" s="86">
        <v>2</v>
      </c>
      <c r="C28" s="86"/>
      <c r="D28" s="1" t="s">
        <v>198</v>
      </c>
      <c r="E28" s="4"/>
      <c r="F28" s="4" t="s">
        <v>49</v>
      </c>
      <c r="G28" s="14"/>
      <c r="H28" s="4">
        <f>IF(ISBLANK($F28), 0, VLOOKUP($F28, Values!$A$11:$B$14, 2, 0))</f>
        <v>0</v>
      </c>
      <c r="I28" s="14" t="str">
        <f>IF(G28="", "", EDATE(G28,  'User Preferences'!C11))</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row>
    <row r="29" spans="1:85" x14ac:dyDescent="0.25">
      <c r="A29" s="4" t="s">
        <v>114</v>
      </c>
      <c r="B29" s="86">
        <v>2</v>
      </c>
      <c r="C29" s="86"/>
      <c r="D29" s="1" t="s">
        <v>115</v>
      </c>
      <c r="E29" s="4"/>
      <c r="F29" s="4" t="s">
        <v>49</v>
      </c>
      <c r="G29" s="14"/>
      <c r="H29" s="4">
        <f>IF(ISBLANK($F29), 0, VLOOKUP($F29, Values!$A$11:$B$14, 2, 0))</f>
        <v>0</v>
      </c>
      <c r="I29" s="14" t="str">
        <f>IF(G29="", "", EDATE(G29,  'User Preferences'!C11))</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row>
    <row r="30" spans="1:85" ht="30" x14ac:dyDescent="0.25">
      <c r="A30" s="4" t="s">
        <v>116</v>
      </c>
      <c r="B30" s="86">
        <v>2</v>
      </c>
      <c r="C30" s="86"/>
      <c r="D30" s="1" t="s">
        <v>117</v>
      </c>
      <c r="E30" s="4"/>
      <c r="F30" s="4" t="s">
        <v>49</v>
      </c>
      <c r="G30" s="14"/>
      <c r="H30" s="4">
        <f>IF(ISBLANK($F30), 0, VLOOKUP($F30, Values!$A$11:$B$14, 2, 0))</f>
        <v>0</v>
      </c>
      <c r="I30" s="14" t="str">
        <f>IF(G30="", "", EDATE(G30,  'User Preferences'!C11))</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ht="30" x14ac:dyDescent="0.25">
      <c r="A31" s="4" t="s">
        <v>118</v>
      </c>
      <c r="B31" s="86">
        <v>2</v>
      </c>
      <c r="C31" s="86"/>
      <c r="D31" s="1" t="s">
        <v>119</v>
      </c>
      <c r="E31" s="4"/>
      <c r="F31" s="4" t="s">
        <v>49</v>
      </c>
      <c r="G31" s="14"/>
      <c r="H31" s="4">
        <f>IF(ISBLANK($F31), 0, VLOOKUP($F31, Values!$A$11:$B$14, 2, 0))</f>
        <v>0</v>
      </c>
      <c r="I31" s="14" t="str">
        <f>IF(G31="", "", EDATE(G31,  'User Preferences'!C11))</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row>
    <row r="32" spans="1:85" ht="30" x14ac:dyDescent="0.25">
      <c r="A32" s="4" t="s">
        <v>120</v>
      </c>
      <c r="B32" s="86">
        <v>2</v>
      </c>
      <c r="C32" s="86"/>
      <c r="D32" s="1" t="s">
        <v>121</v>
      </c>
      <c r="E32" s="4"/>
      <c r="F32" s="4" t="s">
        <v>49</v>
      </c>
      <c r="G32" s="14"/>
      <c r="H32" s="4">
        <f>IF(ISBLANK($F32), 0, VLOOKUP($F32, Values!$A$11:$B$14, 2, 0))</f>
        <v>0</v>
      </c>
      <c r="I32" s="14" t="str">
        <f>IF(G32="", "", EDATE(G32,  'User Preferences'!C11))</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row>
    <row r="33" spans="1:85" ht="30" x14ac:dyDescent="0.25">
      <c r="A33" s="4" t="s">
        <v>122</v>
      </c>
      <c r="B33" s="86">
        <v>2</v>
      </c>
      <c r="C33" s="86"/>
      <c r="D33" s="1" t="s">
        <v>123</v>
      </c>
      <c r="E33" s="4"/>
      <c r="F33" s="4" t="s">
        <v>49</v>
      </c>
      <c r="G33" s="14"/>
      <c r="H33" s="4">
        <f>IF(ISBLANK($F33), 0, VLOOKUP($F33, Values!$A$11:$B$14, 2, 0))</f>
        <v>0</v>
      </c>
      <c r="I33" s="14" t="str">
        <f>IF(G33="", "", EDATE(G33,  'User Preferences'!C11))</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row>
    <row r="34" spans="1:85" ht="30" x14ac:dyDescent="0.25">
      <c r="A34" s="4" t="s">
        <v>124</v>
      </c>
      <c r="B34" s="86">
        <v>2</v>
      </c>
      <c r="C34" s="86"/>
      <c r="D34" s="1" t="s">
        <v>125</v>
      </c>
      <c r="E34" s="4"/>
      <c r="F34" s="4" t="s">
        <v>49</v>
      </c>
      <c r="G34" s="14"/>
      <c r="H34" s="4">
        <f>IF(ISBLANK($F34), 0, VLOOKUP($F34, Values!$A$11:$B$14, 2, 0))</f>
        <v>0</v>
      </c>
      <c r="I34" s="14" t="str">
        <f>IF(G34="", "", EDATE(G34,  'User Preferences'!C11))</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row>
    <row r="35" spans="1:85" x14ac:dyDescent="0.25">
      <c r="A35" s="4" t="s">
        <v>199</v>
      </c>
      <c r="B35" s="86">
        <v>3</v>
      </c>
      <c r="C35" s="86"/>
      <c r="D35" s="1" t="s">
        <v>200</v>
      </c>
      <c r="F35" s="4" t="s">
        <v>49</v>
      </c>
      <c r="G35" s="4"/>
      <c r="H35" s="4">
        <f>IF(ISBLANK($F35), 0, VLOOKUP($F35, Values!$A$11:$B$14, 2, 0))</f>
        <v>0</v>
      </c>
      <c r="I35" s="14" t="str">
        <f>IF(G35="", "", EDATE(G35,  'User Preferences'!C11))</f>
        <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row>
    <row r="36" spans="1:85" ht="30" x14ac:dyDescent="0.25">
      <c r="A36" s="4" t="s">
        <v>201</v>
      </c>
      <c r="B36" s="86">
        <v>3</v>
      </c>
      <c r="C36" s="86"/>
      <c r="D36" s="1" t="s">
        <v>202</v>
      </c>
      <c r="F36" s="4" t="s">
        <v>49</v>
      </c>
      <c r="G36" s="4"/>
      <c r="H36" s="4">
        <f>IF(ISBLANK($F36), 0, VLOOKUP($F36, Values!$A$11:$B$14, 2, 0))</f>
        <v>0</v>
      </c>
      <c r="I36" s="14" t="str">
        <f>IF(G36="", "", EDATE(G36,  'User Preferences'!C11))</f>
        <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row>
    <row r="37" spans="1:85" x14ac:dyDescent="0.25">
      <c r="A37" s="4" t="s">
        <v>193</v>
      </c>
      <c r="B37" s="86">
        <v>3</v>
      </c>
      <c r="C37" s="86"/>
      <c r="D37" s="1" t="s">
        <v>203</v>
      </c>
      <c r="F37" s="4" t="s">
        <v>49</v>
      </c>
      <c r="G37" s="14"/>
      <c r="H37" s="4">
        <f>IF(ISBLANK($F37), 0, VLOOKUP($F37, Values!$A$11:$B$14, 2, 0))</f>
        <v>0</v>
      </c>
      <c r="I37" s="14" t="str">
        <f>IF(G37="", "", EDATE(G37,  'User Preferences'!C11))</f>
        <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row>
    <row r="38" spans="1:85" ht="30" x14ac:dyDescent="0.25">
      <c r="A38" s="4" t="s">
        <v>132</v>
      </c>
      <c r="B38" s="86">
        <v>3</v>
      </c>
      <c r="C38" s="86"/>
      <c r="D38" s="1" t="s">
        <v>133</v>
      </c>
      <c r="F38" s="4" t="s">
        <v>49</v>
      </c>
      <c r="G38" s="14"/>
      <c r="H38" s="4">
        <f>IF(ISBLANK($F38), 0, VLOOKUP($F38, Values!$A$11:$B$14, 2, 0))</f>
        <v>0</v>
      </c>
      <c r="I38" s="14" t="str">
        <f>IF(G38="", "", EDATE(G38,  'User Preferences'!C11))</f>
        <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row>
    <row r="39" spans="1:85" ht="30" x14ac:dyDescent="0.25">
      <c r="A39" s="4" t="s">
        <v>134</v>
      </c>
      <c r="B39" s="86">
        <v>3</v>
      </c>
      <c r="C39" s="86"/>
      <c r="D39" s="1" t="s">
        <v>135</v>
      </c>
      <c r="F39" s="4" t="s">
        <v>49</v>
      </c>
      <c r="G39" s="14"/>
      <c r="H39" s="4">
        <f>IF(ISBLANK($F39), 0, VLOOKUP($F39, Values!$A$11:$B$14, 2, 0))</f>
        <v>0</v>
      </c>
      <c r="I39" s="14" t="str">
        <f>IF(G39="", "", EDATE(G39,  'User Preferences'!C11))</f>
        <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row>
    <row r="40" spans="1:85" x14ac:dyDescent="0.25">
      <c r="B40" s="86"/>
      <c r="C40" s="86"/>
      <c r="D40" s="1"/>
      <c r="F40" s="4"/>
      <c r="I40" s="1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row>
    <row r="41" spans="1:85" x14ac:dyDescent="0.25">
      <c r="B41" s="101"/>
      <c r="C41" s="101"/>
      <c r="D41" s="1"/>
      <c r="F41" s="4"/>
      <c r="I41" s="1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row>
    <row r="42" spans="1:85" x14ac:dyDescent="0.25">
      <c r="B42" s="101"/>
      <c r="C42" s="101"/>
      <c r="D42" s="1"/>
      <c r="F42" s="4"/>
      <c r="I42" s="1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row>
    <row r="43" spans="1:85" x14ac:dyDescent="0.25">
      <c r="B43" s="101"/>
      <c r="C43" s="101"/>
      <c r="D43" s="1"/>
      <c r="F43" s="4"/>
      <c r="I43" s="14"/>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row>
    <row r="44" spans="1:85" x14ac:dyDescent="0.25">
      <c r="B44" s="101"/>
      <c r="C44" s="101"/>
      <c r="D44" s="1"/>
      <c r="F44" s="4"/>
      <c r="I44" s="14"/>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row>
    <row r="45" spans="1:85" x14ac:dyDescent="0.25">
      <c r="B45" s="101"/>
      <c r="C45" s="101"/>
      <c r="D45" s="1"/>
      <c r="F45" s="4"/>
      <c r="I45" s="14"/>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row>
    <row r="46" spans="1:85" x14ac:dyDescent="0.25">
      <c r="B46" s="101"/>
      <c r="C46" s="101"/>
      <c r="D46" s="1"/>
      <c r="F46" s="4"/>
      <c r="I46" s="14"/>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row>
    <row r="47" spans="1:85" x14ac:dyDescent="0.25">
      <c r="B47" s="101"/>
      <c r="C47" s="101"/>
      <c r="D47" s="1"/>
      <c r="F47" s="4"/>
      <c r="I47" s="14"/>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row>
    <row r="48" spans="1:85" x14ac:dyDescent="0.25">
      <c r="B48" s="101"/>
      <c r="C48" s="101"/>
      <c r="D48" s="1"/>
      <c r="F48" s="4"/>
      <c r="I48" s="1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row>
    <row r="49" spans="2:85" x14ac:dyDescent="0.25">
      <c r="B49" s="101"/>
      <c r="C49" s="101"/>
      <c r="D49" s="1"/>
      <c r="F49" s="4"/>
      <c r="I49" s="14"/>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row>
    <row r="50" spans="2:85"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row>
    <row r="51" spans="2:85"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row>
    <row r="52" spans="2:85"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row>
    <row r="53" spans="2:85"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row>
    <row r="54" spans="2:85"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row>
    <row r="55" spans="2:85"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row>
    <row r="56" spans="2:85"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row>
    <row r="57" spans="2:85"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row>
    <row r="58" spans="2:85"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row>
    <row r="59" spans="2:85"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row>
    <row r="60" spans="2:85"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row>
    <row r="61" spans="2:85"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row>
    <row r="62" spans="2:85"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row>
    <row r="63" spans="2:85"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row>
    <row r="64" spans="2:85"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row>
    <row r="65" spans="4:85"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row>
    <row r="66" spans="4:85"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row>
    <row r="67" spans="4:85"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row>
    <row r="68" spans="4:85"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row>
    <row r="69" spans="4:85"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row>
    <row r="70" spans="4:85"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row>
    <row r="71" spans="4:85"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row>
    <row r="72" spans="4:85"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row>
    <row r="73" spans="4:85"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row>
    <row r="74" spans="4:85"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row>
  </sheetData>
  <mergeCells count="50">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40:C40"/>
    <mergeCell ref="B41:C41"/>
    <mergeCell ref="B42:C42"/>
    <mergeCell ref="B43:C43"/>
    <mergeCell ref="B44:C44"/>
    <mergeCell ref="B45:C45"/>
  </mergeCells>
  <conditionalFormatting sqref="F21:F39">
    <cfRule type="cellIs" dxfId="28" priority="9" operator="equal">
      <formula>INDIRECT("Values!$A$14")</formula>
    </cfRule>
  </conditionalFormatting>
  <conditionalFormatting sqref="F21:F49">
    <cfRule type="cellIs" dxfId="27" priority="8" operator="equal">
      <formula>INDIRECT("Values!$A$13")</formula>
    </cfRule>
    <cfRule type="cellIs" dxfId="26" priority="10" operator="equal">
      <formula>INDIRECT("Values!$A$12")</formula>
    </cfRule>
    <cfRule type="cellIs" dxfId="25" priority="11"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{B3600E35-CB14-42C5-B025-715C44DFA0AA}</x14:id>
        </ext>
      </extLst>
    </cfRule>
  </conditionalFormatting>
  <conditionalFormatting sqref="I21:I49">
    <cfRule type="expression" dxfId="24" priority="2">
      <formula>AND(I21 &lt;&gt; "", I21 &gt; TODAY())</formula>
    </cfRule>
    <cfRule type="expression" dxfId="23"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3600E35-CB14-42C5-B025-715C44DFA0AA}">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7ACC5C6-951F-44AA-B63D-09C7DB6EADCE}">
          <x14:formula1>
            <xm:f>Values!$A$4:$A$8</xm:f>
          </x14:formula1>
          <xm:sqref>E21:E34</xm:sqref>
        </x14:dataValidation>
        <x14:dataValidation type="list" allowBlank="1" showInputMessage="1" showErrorMessage="1" xr:uid="{9D612036-6B06-4E9F-A3AE-F1B23F3F8777}">
          <x14:formula1>
            <xm:f>Values!$A$11:$A$13</xm:f>
          </x14:formula1>
          <xm:sqref>F40:F49</xm:sqref>
        </x14:dataValidation>
        <x14:dataValidation type="list" allowBlank="1" showInputMessage="1" showErrorMessage="1" xr:uid="{C4C0BCD8-D235-4CDF-B6E0-AEC4E1F59D32}">
          <x14:formula1>
            <xm:f>Values!$A$11:$A$14</xm:f>
          </x14:formula1>
          <xm:sqref>F21:F39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B1E02-3FE3-40BF-9358-C02EAD3B9046}">
  <dimension ref="A1:BH211"/>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60" ht="30.75" customHeight="1" x14ac:dyDescent="0.25">
      <c r="A1" s="100" t="s">
        <v>204</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spans="1:60"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spans="1:60" ht="15" customHeight="1" x14ac:dyDescent="0.25">
      <c r="A3" s="79" t="s">
        <v>6</v>
      </c>
      <c r="B3" s="79"/>
      <c r="C3" s="79"/>
      <c r="D3" s="3"/>
      <c r="E3" s="3"/>
      <c r="F3" s="7" t="s">
        <v>10</v>
      </c>
      <c r="G3" s="16">
        <f>AVERAGE(H21:H24)</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spans="1:60"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spans="1:60" x14ac:dyDescent="0.25">
      <c r="A5" s="3"/>
      <c r="B5" s="76"/>
      <c r="C5" s="76"/>
      <c r="D5" s="3"/>
      <c r="E5" s="3"/>
      <c r="F5" s="15" t="s">
        <v>11</v>
      </c>
      <c r="G5" s="16">
        <f>AVERAGE(H25)</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spans="1:60"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spans="1:60" x14ac:dyDescent="0.25">
      <c r="A7" s="3"/>
      <c r="B7" s="76"/>
      <c r="C7" s="76"/>
      <c r="D7" s="3"/>
      <c r="E7" s="3"/>
      <c r="F7" s="10" t="s">
        <v>12</v>
      </c>
      <c r="G7" s="16">
        <f>AVERAGE(H26:H31)</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spans="1:60"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spans="1:60" x14ac:dyDescent="0.25">
      <c r="A9" s="3"/>
      <c r="B9" s="76"/>
      <c r="C9" s="76"/>
      <c r="D9" s="3"/>
      <c r="E9" s="3"/>
      <c r="F9" s="91" t="s">
        <v>205</v>
      </c>
      <c r="G9" s="92"/>
      <c r="H9" s="92"/>
      <c r="I9" s="9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spans="1:60" x14ac:dyDescent="0.25">
      <c r="A10" s="3"/>
      <c r="B10" s="76"/>
      <c r="C10" s="76"/>
      <c r="D10" s="3"/>
      <c r="E10" s="3"/>
      <c r="F10" s="94"/>
      <c r="G10" s="95"/>
      <c r="H10" s="95"/>
      <c r="I10" s="9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spans="1:60" x14ac:dyDescent="0.25">
      <c r="A11" s="3"/>
      <c r="B11" s="76"/>
      <c r="C11" s="76"/>
      <c r="D11" s="3"/>
      <c r="E11" s="3"/>
      <c r="F11" s="94"/>
      <c r="G11" s="95"/>
      <c r="H11" s="95"/>
      <c r="I11" s="9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spans="1:60" x14ac:dyDescent="0.25">
      <c r="A12" s="3"/>
      <c r="B12" s="76"/>
      <c r="C12" s="76"/>
      <c r="D12" s="3"/>
      <c r="E12" s="3"/>
      <c r="F12" s="94"/>
      <c r="G12" s="95"/>
      <c r="H12" s="95"/>
      <c r="I12" s="9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spans="1:60" x14ac:dyDescent="0.25">
      <c r="A13" s="3"/>
      <c r="B13" s="76"/>
      <c r="C13" s="76"/>
      <c r="D13" s="3"/>
      <c r="E13" s="3"/>
      <c r="F13" s="94"/>
      <c r="G13" s="95"/>
      <c r="H13" s="95"/>
      <c r="I13" s="9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spans="1:60" x14ac:dyDescent="0.25">
      <c r="A14" s="3"/>
      <c r="B14" s="76"/>
      <c r="C14" s="76"/>
      <c r="D14" s="3"/>
      <c r="E14" s="3"/>
      <c r="F14" s="94"/>
      <c r="G14" s="95"/>
      <c r="H14" s="95"/>
      <c r="I14" s="9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spans="1:60" x14ac:dyDescent="0.25">
      <c r="A15" s="3"/>
      <c r="B15" s="76"/>
      <c r="C15" s="76"/>
      <c r="D15" s="3"/>
      <c r="E15" s="3"/>
      <c r="F15" s="94"/>
      <c r="G15" s="95"/>
      <c r="H15" s="95"/>
      <c r="I15" s="9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spans="1:60" x14ac:dyDescent="0.25">
      <c r="A16" s="3"/>
      <c r="B16" s="76"/>
      <c r="C16" s="76"/>
      <c r="D16" s="3"/>
      <c r="E16" s="3"/>
      <c r="F16" s="94"/>
      <c r="G16" s="95"/>
      <c r="H16" s="95"/>
      <c r="I16" s="9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spans="1:60" x14ac:dyDescent="0.25">
      <c r="A17" s="3"/>
      <c r="B17" s="76"/>
      <c r="C17" s="76"/>
      <c r="D17" s="3"/>
      <c r="E17" s="3"/>
      <c r="F17" s="94"/>
      <c r="G17" s="95"/>
      <c r="H17" s="95"/>
      <c r="I17" s="9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spans="1:60" x14ac:dyDescent="0.25">
      <c r="A18" s="3"/>
      <c r="B18" s="76"/>
      <c r="C18" s="76"/>
      <c r="D18" s="3"/>
      <c r="E18" s="3"/>
      <c r="F18" s="97"/>
      <c r="G18" s="98"/>
      <c r="H18" s="98"/>
      <c r="I18" s="9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spans="1:60"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spans="1:60"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row>
    <row r="21" spans="1:60" ht="31.5" customHeight="1" x14ac:dyDescent="0.25">
      <c r="A21" s="4" t="s">
        <v>206</v>
      </c>
      <c r="B21" s="86">
        <v>1</v>
      </c>
      <c r="C21" s="86"/>
      <c r="D21" s="1" t="s">
        <v>207</v>
      </c>
      <c r="E21" s="4"/>
      <c r="F21" s="4" t="s">
        <v>49</v>
      </c>
      <c r="G21" s="14"/>
      <c r="H21" s="4">
        <f>IF(ISBLANK($F21), 0, VLOOKUP($F21, Values!$A$11:$B$14, 2, 0))</f>
        <v>0</v>
      </c>
      <c r="I21" s="14" t="str">
        <f>IF(G21="", "", EDATE(G21, 'User Preferences'!C12))</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row>
    <row r="22" spans="1:60" x14ac:dyDescent="0.25">
      <c r="A22" s="4" t="s">
        <v>208</v>
      </c>
      <c r="B22" s="86">
        <v>1</v>
      </c>
      <c r="C22" s="86"/>
      <c r="D22" s="1" t="s">
        <v>209</v>
      </c>
      <c r="E22" s="4"/>
      <c r="F22" s="4" t="s">
        <v>49</v>
      </c>
      <c r="G22" s="14"/>
      <c r="H22" s="4">
        <f>IF(ISBLANK($F22), 0, VLOOKUP($F22, Values!$A$11:$B$14, 2, 0))</f>
        <v>0</v>
      </c>
      <c r="I22" s="14" t="str">
        <f>IF(G22="", "", EDATE(G22,  'User Preferences'!C12))</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row>
    <row r="23" spans="1:60" x14ac:dyDescent="0.25">
      <c r="A23" s="4" t="s">
        <v>210</v>
      </c>
      <c r="B23" s="86">
        <v>1</v>
      </c>
      <c r="C23" s="86"/>
      <c r="D23" s="1" t="s">
        <v>211</v>
      </c>
      <c r="E23" s="4"/>
      <c r="F23" s="4" t="s">
        <v>49</v>
      </c>
      <c r="G23" s="14"/>
      <c r="H23" s="4">
        <f>IF(ISBLANK($F23), 0, VLOOKUP($F23, Values!$A$11:$B$14, 2, 0))</f>
        <v>0</v>
      </c>
      <c r="I23" s="14" t="str">
        <f>IF(G23="", "", EDATE(G23,  'User Preferences'!C12))</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row>
    <row r="24" spans="1:60" x14ac:dyDescent="0.25">
      <c r="A24" s="4" t="s">
        <v>212</v>
      </c>
      <c r="B24" s="86">
        <v>1</v>
      </c>
      <c r="C24" s="86"/>
      <c r="D24" s="1" t="s">
        <v>213</v>
      </c>
      <c r="E24" s="4"/>
      <c r="F24" s="4" t="s">
        <v>49</v>
      </c>
      <c r="G24" s="14"/>
      <c r="H24" s="4">
        <f>IF(ISBLANK($F24), 0, VLOOKUP($F24, Values!$A$11:$B$14, 2, 0))</f>
        <v>0</v>
      </c>
      <c r="I24" s="14" t="str">
        <f>IF(G24="", "", EDATE(G24,  'User Preferences'!C12))</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spans="1:60" x14ac:dyDescent="0.25">
      <c r="A25" s="4" t="s">
        <v>214</v>
      </c>
      <c r="B25" s="86">
        <v>2</v>
      </c>
      <c r="C25" s="86"/>
      <c r="D25" s="1" t="s">
        <v>215</v>
      </c>
      <c r="E25" s="4"/>
      <c r="F25" s="4" t="s">
        <v>49</v>
      </c>
      <c r="G25" s="14"/>
      <c r="H25" s="4">
        <f>IF(ISBLANK($F25), 0, VLOOKUP($F25, Values!$A$11:$B$14, 2, 0))</f>
        <v>0</v>
      </c>
      <c r="I25" s="14" t="str">
        <f>IF(G25="", "", EDATE(G25,  'User Preferences'!C12))</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spans="1:60" ht="45" x14ac:dyDescent="0.25">
      <c r="A26" s="4" t="s">
        <v>216</v>
      </c>
      <c r="B26" s="86">
        <v>3</v>
      </c>
      <c r="C26" s="86"/>
      <c r="D26" s="1" t="s">
        <v>217</v>
      </c>
      <c r="E26" s="4"/>
      <c r="F26" s="4" t="s">
        <v>49</v>
      </c>
      <c r="G26" s="14"/>
      <c r="H26" s="4">
        <f>IF(ISBLANK($F26), 0, VLOOKUP($F26, Values!$A$11:$B$14, 2, 0))</f>
        <v>0</v>
      </c>
      <c r="I26" s="14" t="str">
        <f>IF(G26="", "", EDATE(G26,  'User Preferences'!C12))</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row>
    <row r="27" spans="1:60" ht="30" x14ac:dyDescent="0.25">
      <c r="A27" s="4" t="s">
        <v>218</v>
      </c>
      <c r="B27" s="86">
        <v>3</v>
      </c>
      <c r="C27" s="86"/>
      <c r="D27" s="1" t="s">
        <v>219</v>
      </c>
      <c r="E27" s="4"/>
      <c r="F27" s="4" t="s">
        <v>49</v>
      </c>
      <c r="G27" s="14"/>
      <c r="H27" s="4">
        <f>IF(ISBLANK($F27), 0, VLOOKUP($F27, Values!$A$11:$B$14, 2, 0))</f>
        <v>0</v>
      </c>
      <c r="I27" s="14" t="str">
        <f>IF(G27="", "", EDATE(G27,  'User Preferences'!C12))</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row r="28" spans="1:60" ht="30" x14ac:dyDescent="0.25">
      <c r="A28" s="4" t="s">
        <v>220</v>
      </c>
      <c r="B28" s="86">
        <v>3</v>
      </c>
      <c r="C28" s="86"/>
      <c r="D28" s="1" t="s">
        <v>221</v>
      </c>
      <c r="E28" s="4"/>
      <c r="F28" s="4" t="s">
        <v>49</v>
      </c>
      <c r="G28" s="14"/>
      <c r="H28" s="4">
        <f>IF(ISBLANK($F28), 0, VLOOKUP($F28, Values!$A$11:$B$14, 2, 0))</f>
        <v>0</v>
      </c>
      <c r="I28" s="14" t="str">
        <f>IF(G28="", "", EDATE(G28,  'User Preferences'!C12))</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row>
    <row r="29" spans="1:60" ht="30" x14ac:dyDescent="0.25">
      <c r="A29" s="4" t="s">
        <v>222</v>
      </c>
      <c r="B29" s="86">
        <v>3</v>
      </c>
      <c r="C29" s="86"/>
      <c r="D29" s="1" t="s">
        <v>223</v>
      </c>
      <c r="E29" s="4"/>
      <c r="F29" s="4" t="s">
        <v>49</v>
      </c>
      <c r="G29" s="14"/>
      <c r="H29" s="4">
        <f>IF(ISBLANK($F29), 0, VLOOKUP($F29, Values!$A$11:$B$14, 2, 0))</f>
        <v>0</v>
      </c>
      <c r="I29" s="14" t="str">
        <f>IF(G29="", "", EDATE(G29,  'User Preferences'!C12))</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row>
    <row r="30" spans="1:60" ht="30" x14ac:dyDescent="0.25">
      <c r="A30" s="4" t="s">
        <v>224</v>
      </c>
      <c r="B30" s="86">
        <v>3</v>
      </c>
      <c r="C30" s="86"/>
      <c r="D30" s="1" t="s">
        <v>225</v>
      </c>
      <c r="E30" s="4"/>
      <c r="F30" s="4" t="s">
        <v>49</v>
      </c>
      <c r="G30" s="14"/>
      <c r="H30" s="4">
        <f>IF(ISBLANK($F30), 0, VLOOKUP($F30, Values!$A$11:$B$14, 2, 0))</f>
        <v>0</v>
      </c>
      <c r="I30" s="14" t="str">
        <f>IF(G30="", "", EDATE(G30,  'User Preferences'!C12))</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row>
    <row r="31" spans="1:60" ht="30" x14ac:dyDescent="0.25">
      <c r="A31" s="4" t="s">
        <v>226</v>
      </c>
      <c r="B31" s="86">
        <v>3</v>
      </c>
      <c r="C31" s="86"/>
      <c r="D31" s="1" t="s">
        <v>227</v>
      </c>
      <c r="E31" s="4"/>
      <c r="F31" s="4" t="s">
        <v>49</v>
      </c>
      <c r="G31" s="14"/>
      <c r="H31" s="4">
        <f>IF(ISBLANK($F31), 0, VLOOKUP($F31, Values!$A$11:$B$14, 2, 0))</f>
        <v>0</v>
      </c>
      <c r="I31" s="14" t="str">
        <f>IF(G31="", "", EDATE(G31,  'User Preferences'!C12))</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row>
    <row r="32" spans="1:60" x14ac:dyDescent="0.25">
      <c r="A32" s="38"/>
      <c r="B32" s="86"/>
      <c r="C32" s="86"/>
      <c r="D32" s="1"/>
      <c r="E32" s="4"/>
      <c r="F32" s="4"/>
      <c r="G32" s="13"/>
      <c r="I32" s="14"/>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row>
    <row r="33" spans="1:60" x14ac:dyDescent="0.25">
      <c r="A33" s="38"/>
      <c r="B33" s="86"/>
      <c r="C33" s="86"/>
      <c r="D33" s="1"/>
      <c r="E33" s="4"/>
      <c r="F33" s="4"/>
      <c r="G33" s="13"/>
      <c r="I33" s="14"/>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row>
    <row r="34" spans="1:60" x14ac:dyDescent="0.25">
      <c r="A34" s="38"/>
      <c r="B34" s="86"/>
      <c r="C34" s="86"/>
      <c r="D34" s="1"/>
      <c r="E34" s="4"/>
      <c r="F34" s="4"/>
      <c r="G34" s="13"/>
      <c r="I34" s="14"/>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row>
    <row r="35" spans="1:60" x14ac:dyDescent="0.25">
      <c r="B35" s="86"/>
      <c r="C35" s="86"/>
      <c r="D35" s="1"/>
      <c r="F35" s="4"/>
      <c r="I35" s="14"/>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row>
    <row r="36" spans="1:60" x14ac:dyDescent="0.25">
      <c r="B36" s="86"/>
      <c r="C36" s="86"/>
      <c r="D36" s="1"/>
      <c r="F36" s="4"/>
      <c r="I36" s="14"/>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row>
    <row r="37" spans="1:60" x14ac:dyDescent="0.25">
      <c r="B37" s="86"/>
      <c r="C37" s="86"/>
      <c r="D37" s="1"/>
      <c r="F37" s="4"/>
      <c r="I37" s="14"/>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row>
    <row r="38" spans="1:60" x14ac:dyDescent="0.25">
      <c r="B38" s="86"/>
      <c r="C38" s="86"/>
      <c r="D38" s="1"/>
      <c r="F38" s="4"/>
      <c r="I38" s="14"/>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row>
    <row r="39" spans="1:60" x14ac:dyDescent="0.25">
      <c r="B39" s="86"/>
      <c r="C39" s="86"/>
      <c r="D39" s="1"/>
      <c r="F39" s="4"/>
      <c r="I39" s="14"/>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row>
    <row r="40" spans="1:60" x14ac:dyDescent="0.25">
      <c r="B40" s="86"/>
      <c r="C40" s="86"/>
      <c r="D40" s="1"/>
      <c r="F40" s="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row>
    <row r="41" spans="1:60" x14ac:dyDescent="0.25">
      <c r="B41" s="101"/>
      <c r="C41" s="101"/>
      <c r="D41" s="1"/>
      <c r="F41" s="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row>
    <row r="42" spans="1:60" x14ac:dyDescent="0.25">
      <c r="B42" s="101"/>
      <c r="C42" s="101"/>
      <c r="D42" s="1"/>
      <c r="F42" s="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row>
    <row r="43" spans="1:60" x14ac:dyDescent="0.25">
      <c r="B43" s="101"/>
      <c r="C43" s="101"/>
      <c r="D43" s="1"/>
      <c r="F43" s="4"/>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row>
    <row r="44" spans="1:60" x14ac:dyDescent="0.25">
      <c r="B44" s="101"/>
      <c r="C44" s="101"/>
      <c r="D44" s="1"/>
      <c r="F44" s="4"/>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row>
    <row r="45" spans="1:60" x14ac:dyDescent="0.25">
      <c r="B45" s="101"/>
      <c r="C45" s="101"/>
      <c r="D45" s="1"/>
      <c r="F45" s="4"/>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row>
    <row r="46" spans="1:60" x14ac:dyDescent="0.25">
      <c r="B46" s="101"/>
      <c r="C46" s="101"/>
      <c r="D46" s="1"/>
      <c r="F46" s="4"/>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row>
    <row r="47" spans="1:60" x14ac:dyDescent="0.25">
      <c r="B47" s="101"/>
      <c r="C47" s="101"/>
      <c r="D47" s="1"/>
      <c r="F47" s="4"/>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row>
    <row r="48" spans="1:60" x14ac:dyDescent="0.25">
      <c r="B48" s="101"/>
      <c r="C48" s="101"/>
      <c r="D48" s="1"/>
      <c r="F48" s="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row>
    <row r="49" spans="2:60" x14ac:dyDescent="0.25">
      <c r="B49" s="101"/>
      <c r="C49" s="101"/>
      <c r="D49" s="1"/>
      <c r="F49" s="4"/>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row>
    <row r="50" spans="2:60"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row>
    <row r="51" spans="2:60"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row>
    <row r="52" spans="2:60"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row>
    <row r="53" spans="2:60"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row>
    <row r="54" spans="2:60"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row>
    <row r="55" spans="2:60"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row>
    <row r="56" spans="2:60"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row>
    <row r="57" spans="2:60"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row>
    <row r="58" spans="2:60"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row>
    <row r="59" spans="2:60"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row>
    <row r="60" spans="2:60"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row>
    <row r="61" spans="2:60"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row>
    <row r="62" spans="2:60"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row>
    <row r="63" spans="2:60"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row>
    <row r="64" spans="2:60"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row>
    <row r="65" spans="4:60"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row>
    <row r="66" spans="4:60"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row>
    <row r="67" spans="4:60"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row>
    <row r="68" spans="4:60"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row>
    <row r="69" spans="4:60"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row>
    <row r="70" spans="4:60"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row>
    <row r="71" spans="4:60"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row>
    <row r="72" spans="4:60"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row>
    <row r="73" spans="4:60"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row>
    <row r="74" spans="4:60"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row>
    <row r="75" spans="4:60"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row>
    <row r="76" spans="4:60"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row>
    <row r="77" spans="4:60"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row>
    <row r="78" spans="4:60"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row>
    <row r="79" spans="4:60"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row>
    <row r="80" spans="4:60"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row>
    <row r="81" spans="11:60"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row>
    <row r="82" spans="11:60"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row>
    <row r="83" spans="11:60"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row>
    <row r="84" spans="11:60"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row>
    <row r="85" spans="11:60"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row>
    <row r="86" spans="11:60"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row>
    <row r="87" spans="11:60"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row>
    <row r="88" spans="11:60"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row>
    <row r="89" spans="11:60"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row>
    <row r="90" spans="11:60"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row>
    <row r="91" spans="11:60"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row>
    <row r="92" spans="11:60"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row>
    <row r="93" spans="11:60"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row>
    <row r="94" spans="11:60"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row>
    <row r="95" spans="11:60"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row>
    <row r="96" spans="11:60"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row>
    <row r="97" spans="11:60"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row>
    <row r="98" spans="11:60"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row>
    <row r="99" spans="11:60"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row>
    <row r="100" spans="11:60"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row>
    <row r="101" spans="11:60"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row>
    <row r="102" spans="11:60"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row>
    <row r="103" spans="11:60"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row>
    <row r="104" spans="11:60"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row>
    <row r="105" spans="11:60"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row>
    <row r="106" spans="11:60"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row>
    <row r="107" spans="11:60"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row>
    <row r="108" spans="11:60"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row>
    <row r="109" spans="11:60"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row>
    <row r="110" spans="11:60"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row>
    <row r="111" spans="11:60"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row>
    <row r="112" spans="11:60"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row>
    <row r="113" spans="11:60"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row>
    <row r="114" spans="11:60"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row>
    <row r="115" spans="11:60"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row>
    <row r="116" spans="11:60"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row>
    <row r="117" spans="11:60"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row>
    <row r="118" spans="11:60"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row>
    <row r="119" spans="11:60"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row>
    <row r="120" spans="11:60"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row>
    <row r="121" spans="11:60"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row>
    <row r="122" spans="11:60"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row>
    <row r="123" spans="11:60"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row>
    <row r="124" spans="11:60"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row>
    <row r="125" spans="11:60"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row>
    <row r="126" spans="11:60"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row>
    <row r="127" spans="11:60"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row>
    <row r="128" spans="11:60"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row>
    <row r="129" spans="11:60"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row>
    <row r="130" spans="11:60"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row>
    <row r="131" spans="11:60"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row>
    <row r="132" spans="11:60"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row>
    <row r="133" spans="11:60"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row>
    <row r="134" spans="11:60"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row>
    <row r="135" spans="11:60"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row>
    <row r="136" spans="11:60"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row>
    <row r="137" spans="11:60"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row>
    <row r="138" spans="11:60"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row>
    <row r="139" spans="11:60"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row>
    <row r="140" spans="11:60"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row>
    <row r="141" spans="11:60"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row>
    <row r="142" spans="11:60"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row>
    <row r="143" spans="11:60"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row>
    <row r="144" spans="11:60"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row>
    <row r="145" spans="11:60"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row>
    <row r="146" spans="11:60"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row>
    <row r="147" spans="11:60"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row>
    <row r="148" spans="11:60"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row>
    <row r="149" spans="11:60"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row>
    <row r="150" spans="11:60"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row>
    <row r="151" spans="11:60" x14ac:dyDescent="0.25">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row>
    <row r="152" spans="11:60" x14ac:dyDescent="0.25">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row>
    <row r="153" spans="11:60" x14ac:dyDescent="0.25">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row>
    <row r="154" spans="11:60" x14ac:dyDescent="0.25">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row>
    <row r="155" spans="11:60" x14ac:dyDescent="0.25">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row>
    <row r="156" spans="11:60" x14ac:dyDescent="0.25">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row>
    <row r="157" spans="11:60" x14ac:dyDescent="0.25">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row>
    <row r="158" spans="11:60" x14ac:dyDescent="0.25">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row>
    <row r="159" spans="11:60" x14ac:dyDescent="0.25">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row>
    <row r="160" spans="11:60" x14ac:dyDescent="0.25">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row>
    <row r="161" spans="11:60" x14ac:dyDescent="0.25">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row>
    <row r="162" spans="11:60" x14ac:dyDescent="0.25">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row>
    <row r="163" spans="11:60" x14ac:dyDescent="0.25">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row>
    <row r="164" spans="11:60" x14ac:dyDescent="0.25">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row>
    <row r="165" spans="11:60" x14ac:dyDescent="0.25">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row>
    <row r="166" spans="11:60" x14ac:dyDescent="0.25">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row>
    <row r="167" spans="11:60" x14ac:dyDescent="0.25">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row>
    <row r="168" spans="11:60" x14ac:dyDescent="0.25">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row>
    <row r="169" spans="11:60" x14ac:dyDescent="0.25">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row>
    <row r="170" spans="11:60" x14ac:dyDescent="0.25">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row>
    <row r="171" spans="11:60" x14ac:dyDescent="0.25">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row>
    <row r="172" spans="11:60" x14ac:dyDescent="0.25">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row>
    <row r="173" spans="11:60" x14ac:dyDescent="0.25">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row>
    <row r="174" spans="11:60" x14ac:dyDescent="0.25">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row>
    <row r="175" spans="11:60" x14ac:dyDescent="0.25">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row>
    <row r="176" spans="11:60" x14ac:dyDescent="0.25">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row>
    <row r="177" spans="11:60" x14ac:dyDescent="0.25">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row>
    <row r="178" spans="11:60" x14ac:dyDescent="0.25">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row>
    <row r="179" spans="11:60" x14ac:dyDescent="0.25">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row>
    <row r="180" spans="11:60" x14ac:dyDescent="0.25">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row>
    <row r="181" spans="11:60" x14ac:dyDescent="0.25">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row>
    <row r="182" spans="11:60" x14ac:dyDescent="0.25">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row>
    <row r="183" spans="11:60" x14ac:dyDescent="0.25">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row>
    <row r="184" spans="11:60" x14ac:dyDescent="0.25">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row>
    <row r="185" spans="11:60" x14ac:dyDescent="0.25">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row>
    <row r="186" spans="11:60" x14ac:dyDescent="0.25">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row>
    <row r="187" spans="11:60" x14ac:dyDescent="0.25">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row>
    <row r="188" spans="11:60" x14ac:dyDescent="0.25">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row>
    <row r="189" spans="11:60" x14ac:dyDescent="0.25">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row>
    <row r="190" spans="11:60" x14ac:dyDescent="0.25">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row>
    <row r="191" spans="11:60" x14ac:dyDescent="0.25">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row>
    <row r="192" spans="11:60" x14ac:dyDescent="0.25">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row>
    <row r="193" spans="11:60" x14ac:dyDescent="0.25">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row>
    <row r="194" spans="11:60" x14ac:dyDescent="0.25">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row>
    <row r="195" spans="11:60" x14ac:dyDescent="0.25">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row>
    <row r="196" spans="11:60" x14ac:dyDescent="0.25">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row>
    <row r="197" spans="11:60" x14ac:dyDescent="0.25">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row>
    <row r="198" spans="11:60" x14ac:dyDescent="0.25">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row>
    <row r="199" spans="11:60" x14ac:dyDescent="0.25">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row>
    <row r="200" spans="11:60" x14ac:dyDescent="0.25">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row>
    <row r="201" spans="11:60" x14ac:dyDescent="0.25">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row>
    <row r="202" spans="11:60" x14ac:dyDescent="0.25">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row>
    <row r="203" spans="11:60" x14ac:dyDescent="0.25">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row>
    <row r="204" spans="11:60" x14ac:dyDescent="0.25">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row>
    <row r="205" spans="11:60" x14ac:dyDescent="0.25">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row>
    <row r="206" spans="11:60" x14ac:dyDescent="0.25">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row>
    <row r="207" spans="11:60" x14ac:dyDescent="0.25">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row>
    <row r="208" spans="11:60" x14ac:dyDescent="0.25">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row>
    <row r="209" spans="11:60" x14ac:dyDescent="0.25">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row>
    <row r="210" spans="11:60" x14ac:dyDescent="0.25">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row>
    <row r="211" spans="11:60" x14ac:dyDescent="0.25">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row>
  </sheetData>
  <mergeCells count="50">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40:C40"/>
    <mergeCell ref="B41:C41"/>
    <mergeCell ref="B42:C42"/>
    <mergeCell ref="B43:C43"/>
    <mergeCell ref="B44:C44"/>
    <mergeCell ref="B45:C45"/>
  </mergeCells>
  <conditionalFormatting sqref="F21:F31">
    <cfRule type="cellIs" dxfId="22" priority="5" operator="equal">
      <formula>INDIRECT("Values!$A$14")</formula>
    </cfRule>
  </conditionalFormatting>
  <conditionalFormatting sqref="F21:F49">
    <cfRule type="cellIs" dxfId="21" priority="4" operator="equal">
      <formula>INDIRECT("Values!$A$13")</formula>
    </cfRule>
    <cfRule type="cellIs" dxfId="20" priority="6" operator="equal">
      <formula>INDIRECT("Values!$A$12")</formula>
    </cfRule>
    <cfRule type="cellIs" dxfId="19" priority="7"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{801CC043-5D93-4670-ADA4-C02294DF21E4}</x14:id>
        </ext>
      </extLst>
    </cfRule>
  </conditionalFormatting>
  <conditionalFormatting sqref="I21:I31">
    <cfRule type="expression" dxfId="18" priority="2">
      <formula>AND(I21 &lt;&gt; "", I21 &gt; TODAY())</formula>
    </cfRule>
    <cfRule type="expression" dxfId="17"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01CC043-5D93-4670-ADA4-C02294DF21E4}">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37C7A6B6-1DE5-4BCC-AEF5-C807EE71DF94}">
          <x14:formula1>
            <xm:f>Values!$A$11:$A$13</xm:f>
          </x14:formula1>
          <xm:sqref>F32:F49</xm:sqref>
        </x14:dataValidation>
        <x14:dataValidation type="list" allowBlank="1" showInputMessage="1" showErrorMessage="1" xr:uid="{54778EAD-2BD8-4001-A9DA-A2BABCC86A30}">
          <x14:formula1>
            <xm:f>Values!$A$4:$A$8</xm:f>
          </x14:formula1>
          <xm:sqref>E21:E34</xm:sqref>
        </x14:dataValidation>
        <x14:dataValidation type="list" allowBlank="1" showInputMessage="1" showErrorMessage="1" xr:uid="{345B8C58-E5BE-4D7B-AF36-7AC197F9DC3D}">
          <x14:formula1>
            <xm:f>Values!$A$11:$A$14</xm:f>
          </x14:formula1>
          <xm:sqref>F21:F31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A4A1-1548-4075-9692-88BC31E4D794}">
  <dimension ref="A1:BI310"/>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61" ht="30.75" customHeight="1" x14ac:dyDescent="0.25">
      <c r="A1" s="100" t="s">
        <v>228</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1"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spans="1:61" ht="15" customHeight="1" x14ac:dyDescent="0.25">
      <c r="A3" s="79" t="s">
        <v>6</v>
      </c>
      <c r="B3" s="79"/>
      <c r="C3" s="79"/>
      <c r="D3" s="3"/>
      <c r="E3" s="3"/>
      <c r="F3" s="7" t="s">
        <v>10</v>
      </c>
      <c r="G3" s="16">
        <f>AVERAGE(H21:H24)</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61"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row>
    <row r="5" spans="1:61" x14ac:dyDescent="0.25">
      <c r="A5" s="3"/>
      <c r="B5" s="76"/>
      <c r="C5" s="76"/>
      <c r="D5" s="3"/>
      <c r="E5" s="3"/>
      <c r="F5" s="15" t="s">
        <v>11</v>
      </c>
      <c r="G5" s="16">
        <f>AVERAGE(H25:H42)</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row>
    <row r="6" spans="1:61"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row>
    <row r="7" spans="1:61" x14ac:dyDescent="0.25">
      <c r="A7" s="3"/>
      <c r="B7" s="76"/>
      <c r="C7" s="76"/>
      <c r="D7" s="3"/>
      <c r="E7" s="3"/>
      <c r="F7" s="10" t="s">
        <v>12</v>
      </c>
      <c r="G7" s="16">
        <f>AVERAGE(H43:H47)</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row>
    <row r="8" spans="1:61"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row>
    <row r="9" spans="1:61" x14ac:dyDescent="0.25">
      <c r="A9" s="3"/>
      <c r="B9" s="76"/>
      <c r="C9" s="76"/>
      <c r="D9" s="3"/>
      <c r="E9" s="3"/>
      <c r="F9" s="91" t="s">
        <v>229</v>
      </c>
      <c r="G9" s="102"/>
      <c r="H9" s="102"/>
      <c r="I9" s="10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row>
    <row r="10" spans="1:61" x14ac:dyDescent="0.25">
      <c r="A10" s="3"/>
      <c r="B10" s="76"/>
      <c r="C10" s="76"/>
      <c r="D10" s="3"/>
      <c r="E10" s="3"/>
      <c r="F10" s="104"/>
      <c r="G10" s="105"/>
      <c r="H10" s="105"/>
      <c r="I10" s="10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row>
    <row r="11" spans="1:61" x14ac:dyDescent="0.25">
      <c r="A11" s="3"/>
      <c r="B11" s="76"/>
      <c r="C11" s="76"/>
      <c r="D11" s="3"/>
      <c r="E11" s="3"/>
      <c r="F11" s="104"/>
      <c r="G11" s="105"/>
      <c r="H11" s="105"/>
      <c r="I11" s="10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row>
    <row r="12" spans="1:61" x14ac:dyDescent="0.25">
      <c r="A12" s="3"/>
      <c r="B12" s="76"/>
      <c r="C12" s="76"/>
      <c r="D12" s="3"/>
      <c r="E12" s="3"/>
      <c r="F12" s="104"/>
      <c r="G12" s="105"/>
      <c r="H12" s="105"/>
      <c r="I12" s="10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row>
    <row r="13" spans="1:61" x14ac:dyDescent="0.25">
      <c r="A13" s="3"/>
      <c r="B13" s="76"/>
      <c r="C13" s="76"/>
      <c r="D13" s="3"/>
      <c r="E13" s="3"/>
      <c r="F13" s="104"/>
      <c r="G13" s="105"/>
      <c r="H13" s="105"/>
      <c r="I13" s="10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spans="1:61" x14ac:dyDescent="0.25">
      <c r="A14" s="3"/>
      <c r="B14" s="76"/>
      <c r="C14" s="76"/>
      <c r="D14" s="3"/>
      <c r="E14" s="3"/>
      <c r="F14" s="104"/>
      <c r="G14" s="105"/>
      <c r="H14" s="105"/>
      <c r="I14" s="10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row>
    <row r="15" spans="1:61" x14ac:dyDescent="0.25">
      <c r="A15" s="3"/>
      <c r="B15" s="76"/>
      <c r="C15" s="76"/>
      <c r="D15" s="3"/>
      <c r="E15" s="3"/>
      <c r="F15" s="104"/>
      <c r="G15" s="105"/>
      <c r="H15" s="105"/>
      <c r="I15" s="10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row>
    <row r="16" spans="1:61" x14ac:dyDescent="0.25">
      <c r="A16" s="3"/>
      <c r="B16" s="76"/>
      <c r="C16" s="76"/>
      <c r="D16" s="3"/>
      <c r="E16" s="3"/>
      <c r="F16" s="104"/>
      <c r="G16" s="105"/>
      <c r="H16" s="105"/>
      <c r="I16" s="10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row>
    <row r="17" spans="1:61" x14ac:dyDescent="0.25">
      <c r="A17" s="3"/>
      <c r="B17" s="76"/>
      <c r="C17" s="76"/>
      <c r="D17" s="3"/>
      <c r="E17" s="3"/>
      <c r="F17" s="104"/>
      <c r="G17" s="105"/>
      <c r="H17" s="105"/>
      <c r="I17" s="10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row>
    <row r="18" spans="1:61" x14ac:dyDescent="0.25">
      <c r="A18" s="3"/>
      <c r="B18" s="76"/>
      <c r="C18" s="76"/>
      <c r="D18" s="3"/>
      <c r="E18" s="3"/>
      <c r="F18" s="107"/>
      <c r="G18" s="108"/>
      <c r="H18" s="108"/>
      <c r="I18" s="10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row>
    <row r="19" spans="1:61"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row>
    <row r="20" spans="1:61"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row>
    <row r="21" spans="1:61" ht="22.5" customHeight="1" x14ac:dyDescent="0.25">
      <c r="A21" s="4" t="s">
        <v>230</v>
      </c>
      <c r="B21" s="86">
        <v>1</v>
      </c>
      <c r="C21" s="86"/>
      <c r="D21" s="1" t="s">
        <v>231</v>
      </c>
      <c r="E21" s="4"/>
      <c r="F21" s="4" t="s">
        <v>49</v>
      </c>
      <c r="G21" s="14"/>
      <c r="H21" s="4">
        <f>IF(ISBLANK($F21), 0, VLOOKUP($F21, Values!$A$11:$B$14, 2, 0))</f>
        <v>0</v>
      </c>
      <c r="I21" s="14" t="str">
        <f>IF(G21="", "", EDATE(G21, 'User Preferences'!C13))</f>
        <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row>
    <row r="22" spans="1:61" x14ac:dyDescent="0.25">
      <c r="A22" s="4" t="s">
        <v>232</v>
      </c>
      <c r="B22" s="86">
        <v>1</v>
      </c>
      <c r="C22" s="86"/>
      <c r="D22" s="1" t="s">
        <v>233</v>
      </c>
      <c r="E22" s="4"/>
      <c r="F22" s="4" t="s">
        <v>49</v>
      </c>
      <c r="G22" s="14"/>
      <c r="H22" s="4">
        <f>IF(ISBLANK($F22), 0, VLOOKUP($F22, Values!$A$11:$B$14, 2, 0))</f>
        <v>0</v>
      </c>
      <c r="I22" s="14" t="str">
        <f>IF(G22="", "", EDATE(G22,  'User Preferences'!C13))</f>
        <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row>
    <row r="23" spans="1:61" x14ac:dyDescent="0.25">
      <c r="A23" s="4" t="s">
        <v>234</v>
      </c>
      <c r="B23" s="86">
        <v>1</v>
      </c>
      <c r="C23" s="86"/>
      <c r="D23" s="1" t="s">
        <v>235</v>
      </c>
      <c r="E23" s="4"/>
      <c r="F23" s="4" t="s">
        <v>49</v>
      </c>
      <c r="G23" s="14"/>
      <c r="H23" s="4">
        <f>IF(ISBLANK($F23), 0, VLOOKUP($F23, Values!$A$11:$B$14, 2, 0))</f>
        <v>0</v>
      </c>
      <c r="I23" s="14" t="str">
        <f>IF(G23="", "", EDATE(G23,  'User Preferences'!C13))</f>
        <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row>
    <row r="24" spans="1:61" x14ac:dyDescent="0.25">
      <c r="A24" s="4" t="s">
        <v>236</v>
      </c>
      <c r="B24" s="86">
        <v>1</v>
      </c>
      <c r="C24" s="86"/>
      <c r="D24" s="1" t="s">
        <v>237</v>
      </c>
      <c r="E24" s="4"/>
      <c r="F24" s="4" t="s">
        <v>49</v>
      </c>
      <c r="G24" s="14"/>
      <c r="H24" s="4">
        <f>IF(ISBLANK($F24), 0, VLOOKUP($F24, Values!$A$11:$B$14, 2, 0))</f>
        <v>0</v>
      </c>
      <c r="I24" s="14" t="str">
        <f>IF(G24="", "", EDATE(G24,  'User Preferences'!C13))</f>
        <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spans="1:61" ht="30" x14ac:dyDescent="0.25">
      <c r="A25" s="4" t="s">
        <v>238</v>
      </c>
      <c r="B25" s="86">
        <v>2</v>
      </c>
      <c r="C25" s="86"/>
      <c r="D25" s="1" t="s">
        <v>239</v>
      </c>
      <c r="E25" s="4"/>
      <c r="F25" s="4" t="s">
        <v>49</v>
      </c>
      <c r="G25" s="14"/>
      <c r="H25" s="4">
        <f>IF(ISBLANK($F25), 0, VLOOKUP($F25, Values!$A$11:$B$14, 2, 0))</f>
        <v>0</v>
      </c>
      <c r="I25" s="14" t="str">
        <f>IF(G25="", "", EDATE(G25,  'User Preferences'!C13))</f>
        <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row>
    <row r="26" spans="1:61" x14ac:dyDescent="0.25">
      <c r="A26" s="4" t="s">
        <v>240</v>
      </c>
      <c r="B26" s="86">
        <v>2</v>
      </c>
      <c r="C26" s="86"/>
      <c r="D26" s="1" t="s">
        <v>241</v>
      </c>
      <c r="E26" s="4"/>
      <c r="F26" s="4" t="s">
        <v>49</v>
      </c>
      <c r="G26" s="14"/>
      <c r="H26" s="4">
        <f>IF(ISBLANK($F26), 0, VLOOKUP($F26, Values!$A$11:$B$14, 2, 0))</f>
        <v>0</v>
      </c>
      <c r="I26" s="14" t="str">
        <f>IF(G26="", "", EDATE(G26,  'User Preferences'!C13))</f>
        <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row>
    <row r="27" spans="1:61" x14ac:dyDescent="0.25">
      <c r="A27" s="4" t="s">
        <v>242</v>
      </c>
      <c r="B27" s="86">
        <v>2</v>
      </c>
      <c r="C27" s="86"/>
      <c r="D27" s="1" t="s">
        <v>243</v>
      </c>
      <c r="E27" s="4"/>
      <c r="F27" s="4" t="s">
        <v>49</v>
      </c>
      <c r="G27" s="14"/>
      <c r="H27" s="4">
        <f>IF(ISBLANK($F27), 0, VLOOKUP($F27, Values!$A$11:$B$14, 2, 0))</f>
        <v>0</v>
      </c>
      <c r="I27" s="14" t="str">
        <f>IF(G27="", "", EDATE(G27,  'User Preferences'!C13))</f>
        <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row>
    <row r="28" spans="1:61" x14ac:dyDescent="0.25">
      <c r="A28" s="4" t="s">
        <v>244</v>
      </c>
      <c r="B28" s="86">
        <v>2</v>
      </c>
      <c r="C28" s="86"/>
      <c r="D28" s="1" t="s">
        <v>245</v>
      </c>
      <c r="E28" s="4"/>
      <c r="F28" s="4" t="s">
        <v>49</v>
      </c>
      <c r="G28" s="14"/>
      <c r="H28" s="4">
        <f>IF(ISBLANK($F28), 0, VLOOKUP($F28, Values!$A$11:$B$14, 2, 0))</f>
        <v>0</v>
      </c>
      <c r="I28" s="14" t="str">
        <f>IF(G28="", "", EDATE(G28,  'User Preferences'!C13))</f>
        <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row>
    <row r="29" spans="1:61" ht="30" x14ac:dyDescent="0.25">
      <c r="A29" s="4" t="s">
        <v>246</v>
      </c>
      <c r="B29" s="86">
        <v>2</v>
      </c>
      <c r="C29" s="86"/>
      <c r="D29" s="1" t="s">
        <v>247</v>
      </c>
      <c r="E29" s="4"/>
      <c r="F29" s="4" t="s">
        <v>49</v>
      </c>
      <c r="G29" s="14"/>
      <c r="H29" s="4">
        <f>IF(ISBLANK($F29), 0, VLOOKUP($F29, Values!$A$11:$B$14, 2, 0))</f>
        <v>0</v>
      </c>
      <c r="I29" s="14" t="str">
        <f>IF(G29="", "", EDATE(G29,  'User Preferences'!C13))</f>
        <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row>
    <row r="30" spans="1:61" ht="30" x14ac:dyDescent="0.25">
      <c r="A30" s="4" t="s">
        <v>248</v>
      </c>
      <c r="B30" s="86">
        <v>2</v>
      </c>
      <c r="C30" s="86"/>
      <c r="D30" s="1" t="s">
        <v>249</v>
      </c>
      <c r="E30" s="4"/>
      <c r="F30" s="4" t="s">
        <v>49</v>
      </c>
      <c r="G30" s="14"/>
      <c r="H30" s="4">
        <f>IF(ISBLANK($F30), 0, VLOOKUP($F30, Values!$A$11:$B$14, 2, 0))</f>
        <v>0</v>
      </c>
      <c r="I30" s="14" t="str">
        <f>IF(G30="", "", EDATE(G30,  'User Preferences'!C13))</f>
        <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row>
    <row r="31" spans="1:61" x14ac:dyDescent="0.25">
      <c r="A31" s="4" t="s">
        <v>250</v>
      </c>
      <c r="B31" s="86">
        <v>2</v>
      </c>
      <c r="C31" s="86"/>
      <c r="D31" s="1" t="s">
        <v>251</v>
      </c>
      <c r="E31" s="4"/>
      <c r="F31" s="4" t="s">
        <v>49</v>
      </c>
      <c r="G31" s="14"/>
      <c r="H31" s="4">
        <f>IF(ISBLANK($F31), 0, VLOOKUP($F31, Values!$A$11:$B$14, 2, 0))</f>
        <v>0</v>
      </c>
      <c r="I31" s="14" t="str">
        <f>IF(G31="", "", EDATE(G31,  'User Preferences'!C13))</f>
        <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row>
    <row r="32" spans="1:61" x14ac:dyDescent="0.25">
      <c r="A32" s="4" t="s">
        <v>252</v>
      </c>
      <c r="B32" s="86">
        <v>2</v>
      </c>
      <c r="C32" s="86"/>
      <c r="D32" s="1" t="s">
        <v>253</v>
      </c>
      <c r="E32" s="4"/>
      <c r="F32" s="4" t="s">
        <v>49</v>
      </c>
      <c r="G32" s="14"/>
      <c r="H32" s="4">
        <f>IF(ISBLANK($F32), 0, VLOOKUP($F32, Values!$A$11:$B$14, 2, 0))</f>
        <v>0</v>
      </c>
      <c r="I32" s="14" t="str">
        <f>IF(G32="", "", EDATE(G32,  'User Preferences'!C13))</f>
        <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row>
    <row r="33" spans="1:61" ht="30" x14ac:dyDescent="0.25">
      <c r="A33" s="4" t="s">
        <v>254</v>
      </c>
      <c r="B33" s="86">
        <v>2</v>
      </c>
      <c r="C33" s="86"/>
      <c r="D33" s="1" t="s">
        <v>255</v>
      </c>
      <c r="E33" s="4"/>
      <c r="F33" s="4" t="s">
        <v>49</v>
      </c>
      <c r="G33" s="14"/>
      <c r="H33" s="4">
        <f>IF(ISBLANK($F33), 0, VLOOKUP($F33, Values!$A$11:$B$14, 2, 0))</f>
        <v>0</v>
      </c>
      <c r="I33" s="14" t="str">
        <f>IF(G33="", "", EDATE(G33,  'User Preferences'!C13))</f>
        <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row>
    <row r="34" spans="1:61" x14ac:dyDescent="0.25">
      <c r="A34" s="4" t="s">
        <v>256</v>
      </c>
      <c r="B34" s="86">
        <v>2</v>
      </c>
      <c r="C34" s="86"/>
      <c r="D34" s="1" t="s">
        <v>257</v>
      </c>
      <c r="E34" s="4"/>
      <c r="F34" s="4" t="s">
        <v>49</v>
      </c>
      <c r="G34" s="14"/>
      <c r="H34" s="4">
        <f>IF(ISBLANK($F34), 0, VLOOKUP($F34, Values!$A$11:$B$14, 2, 0))</f>
        <v>0</v>
      </c>
      <c r="I34" s="14" t="str">
        <f>IF(G34="", "", EDATE(G34,  'User Preferences'!C13))</f>
        <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row>
    <row r="35" spans="1:61" ht="30" x14ac:dyDescent="0.25">
      <c r="A35" s="4" t="s">
        <v>258</v>
      </c>
      <c r="B35" s="86">
        <v>2</v>
      </c>
      <c r="C35" s="86"/>
      <c r="D35" s="1" t="s">
        <v>259</v>
      </c>
      <c r="F35" s="4" t="s">
        <v>49</v>
      </c>
      <c r="G35" s="4"/>
      <c r="H35" s="4">
        <f>IF(ISBLANK($F35), 0, VLOOKUP($F35, Values!$A$11:$B$14, 2, 0))</f>
        <v>0</v>
      </c>
      <c r="I35" s="14" t="str">
        <f>IF(G35="", "", EDATE(G35,  'User Preferences'!C13))</f>
        <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row>
    <row r="36" spans="1:61" x14ac:dyDescent="0.25">
      <c r="A36" s="4" t="s">
        <v>260</v>
      </c>
      <c r="B36" s="86">
        <v>2</v>
      </c>
      <c r="C36" s="86"/>
      <c r="D36" s="1" t="s">
        <v>261</v>
      </c>
      <c r="F36" s="4" t="s">
        <v>49</v>
      </c>
      <c r="G36" s="4"/>
      <c r="H36" s="4">
        <f>IF(ISBLANK($F36), 0, VLOOKUP($F36, Values!$A$11:$B$14, 2, 0))</f>
        <v>0</v>
      </c>
      <c r="I36" s="14" t="str">
        <f>IF(G36="", "", EDATE(G36,  'User Preferences'!C13))</f>
        <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row>
    <row r="37" spans="1:61" x14ac:dyDescent="0.25">
      <c r="A37" s="4" t="s">
        <v>114</v>
      </c>
      <c r="B37" s="86">
        <v>2</v>
      </c>
      <c r="C37" s="86"/>
      <c r="D37" s="1" t="s">
        <v>115</v>
      </c>
      <c r="F37" s="4" t="s">
        <v>49</v>
      </c>
      <c r="G37" s="4"/>
      <c r="H37" s="4">
        <f>IF(ISBLANK($F37), 0, VLOOKUP($F37, Values!$A$11:$B$14, 2, 0))</f>
        <v>0</v>
      </c>
      <c r="I37" s="14" t="str">
        <f>IF(G37="", "", EDATE(G37,  'User Preferences'!C13))</f>
        <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row>
    <row r="38" spans="1:61" ht="30" x14ac:dyDescent="0.25">
      <c r="A38" s="4" t="s">
        <v>116</v>
      </c>
      <c r="B38" s="86">
        <v>2</v>
      </c>
      <c r="C38" s="86"/>
      <c r="D38" s="1" t="s">
        <v>117</v>
      </c>
      <c r="F38" s="4" t="s">
        <v>49</v>
      </c>
      <c r="G38" s="4"/>
      <c r="H38" s="4">
        <f>IF(ISBLANK($F38), 0, VLOOKUP($F38, Values!$A$11:$B$14, 2, 0))</f>
        <v>0</v>
      </c>
      <c r="I38" s="14" t="str">
        <f>IF(G38="", "", EDATE(G38,  'User Preferences'!C13))</f>
        <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row>
    <row r="39" spans="1:61" ht="30" x14ac:dyDescent="0.25">
      <c r="A39" s="4" t="s">
        <v>118</v>
      </c>
      <c r="B39" s="86">
        <v>2</v>
      </c>
      <c r="C39" s="86"/>
      <c r="D39" s="1" t="s">
        <v>119</v>
      </c>
      <c r="F39" s="4" t="s">
        <v>49</v>
      </c>
      <c r="G39" s="14"/>
      <c r="H39" s="4">
        <f>IF(ISBLANK($F39), 0, VLOOKUP($F39, Values!$A$11:$B$14, 2, 0))</f>
        <v>0</v>
      </c>
      <c r="I39" s="14" t="str">
        <f>IF(G39="", "", EDATE(G39,  'User Preferences'!C13))</f>
        <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row>
    <row r="40" spans="1:61" ht="30" x14ac:dyDescent="0.25">
      <c r="A40" s="4" t="s">
        <v>120</v>
      </c>
      <c r="B40" s="86">
        <v>2</v>
      </c>
      <c r="C40" s="86"/>
      <c r="D40" s="1" t="s">
        <v>121</v>
      </c>
      <c r="F40" s="4" t="s">
        <v>49</v>
      </c>
      <c r="G40" s="14"/>
      <c r="H40" s="4">
        <f>IF(ISBLANK($F40), 0, VLOOKUP($F40, Values!$A$11:$B$14, 2, 0))</f>
        <v>0</v>
      </c>
      <c r="I40" s="14" t="str">
        <f>IF(G40="", "", EDATE(G40,  'User Preferences'!C13))</f>
        <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row>
    <row r="41" spans="1:61" ht="30" x14ac:dyDescent="0.25">
      <c r="A41" s="4" t="s">
        <v>122</v>
      </c>
      <c r="B41" s="86">
        <v>2</v>
      </c>
      <c r="C41" s="86"/>
      <c r="D41" s="1" t="s">
        <v>123</v>
      </c>
      <c r="F41" s="4" t="s">
        <v>49</v>
      </c>
      <c r="G41" s="14"/>
      <c r="H41" s="4">
        <f>IF(ISBLANK($F41), 0, VLOOKUP($F41, Values!$A$11:$B$14, 2, 0))</f>
        <v>0</v>
      </c>
      <c r="I41" s="14" t="str">
        <f>IF(G41="", "", EDATE(G41,  'User Preferences'!C13))</f>
        <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row>
    <row r="42" spans="1:61" ht="30" x14ac:dyDescent="0.25">
      <c r="A42" s="4" t="s">
        <v>124</v>
      </c>
      <c r="B42" s="86">
        <v>2</v>
      </c>
      <c r="C42" s="86"/>
      <c r="D42" s="1" t="s">
        <v>125</v>
      </c>
      <c r="F42" s="4" t="s">
        <v>49</v>
      </c>
      <c r="G42" s="14"/>
      <c r="H42" s="4">
        <f>IF(ISBLANK($F42), 0, VLOOKUP($F42, Values!$A$11:$B$14, 2, 0))</f>
        <v>0</v>
      </c>
      <c r="I42" s="14" t="str">
        <f>IF(G42="", "", EDATE(G42,  'User Preferences'!C13))</f>
        <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row>
    <row r="43" spans="1:61" x14ac:dyDescent="0.25">
      <c r="A43" s="4" t="s">
        <v>262</v>
      </c>
      <c r="B43" s="101">
        <v>3</v>
      </c>
      <c r="C43" s="101"/>
      <c r="D43" s="1" t="s">
        <v>263</v>
      </c>
      <c r="F43" s="4" t="s">
        <v>49</v>
      </c>
      <c r="G43" s="4"/>
      <c r="H43" s="4">
        <f>IF(ISBLANK($F43), 0, VLOOKUP($F43, Values!$A$11:$B$14, 2, 0))</f>
        <v>0</v>
      </c>
      <c r="I43" s="14" t="str">
        <f>IF(G43="", "", EDATE(G43,  'User Preferences'!C13))</f>
        <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row>
    <row r="44" spans="1:61" x14ac:dyDescent="0.25">
      <c r="A44" s="4" t="s">
        <v>264</v>
      </c>
      <c r="B44" s="101">
        <v>3</v>
      </c>
      <c r="C44" s="101"/>
      <c r="D44" s="1" t="s">
        <v>265</v>
      </c>
      <c r="F44" s="4" t="s">
        <v>49</v>
      </c>
      <c r="G44" s="4"/>
      <c r="H44" s="4">
        <f>IF(ISBLANK($F44), 0, VLOOKUP($F44, Values!$A$11:$B$14, 2, 0))</f>
        <v>0</v>
      </c>
      <c r="I44" s="14" t="str">
        <f>IF(G44="", "", EDATE(G44,  'User Preferences'!C13))</f>
        <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row>
    <row r="45" spans="1:61" x14ac:dyDescent="0.25">
      <c r="A45" s="4" t="s">
        <v>266</v>
      </c>
      <c r="B45" s="101">
        <v>3</v>
      </c>
      <c r="C45" s="101"/>
      <c r="D45" s="1" t="s">
        <v>267</v>
      </c>
      <c r="F45" s="4" t="s">
        <v>49</v>
      </c>
      <c r="G45" s="4"/>
      <c r="H45" s="4">
        <f>IF(ISBLANK($F45), 0, VLOOKUP($F45, Values!$A$11:$B$14, 2, 0))</f>
        <v>0</v>
      </c>
      <c r="I45" s="14" t="str">
        <f>IF(G45="", "", EDATE(G45,  'User Preferences'!C13))</f>
        <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row>
    <row r="46" spans="1:61" ht="30" x14ac:dyDescent="0.25">
      <c r="A46" s="4" t="s">
        <v>132</v>
      </c>
      <c r="B46" s="101">
        <v>3</v>
      </c>
      <c r="C46" s="101"/>
      <c r="D46" s="1" t="s">
        <v>133</v>
      </c>
      <c r="F46" s="4" t="s">
        <v>49</v>
      </c>
      <c r="G46" s="4"/>
      <c r="H46" s="4">
        <f>IF(ISBLANK($F46), 0, VLOOKUP($F46, Values!$A$11:$B$14, 2, 0))</f>
        <v>0</v>
      </c>
      <c r="I46" s="14" t="str">
        <f>IF(G46="", "", EDATE(G46,  'User Preferences'!C13))</f>
        <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spans="1:61" ht="30" x14ac:dyDescent="0.25">
      <c r="A47" s="4" t="s">
        <v>134</v>
      </c>
      <c r="B47" s="101">
        <v>3</v>
      </c>
      <c r="C47" s="101"/>
      <c r="D47" s="1" t="s">
        <v>135</v>
      </c>
      <c r="F47" s="4" t="s">
        <v>49</v>
      </c>
      <c r="G47" s="4"/>
      <c r="H47" s="4">
        <f>IF(ISBLANK($F47), 0, VLOOKUP($F47, Values!$A$11:$B$14, 2, 0))</f>
        <v>0</v>
      </c>
      <c r="I47" s="14" t="str">
        <f>IF(G47="", "", EDATE(G47,  'User Preferences'!C13))</f>
        <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spans="1:61" x14ac:dyDescent="0.25">
      <c r="B48" s="101"/>
      <c r="C48" s="101"/>
      <c r="D48" s="1"/>
      <c r="F48" s="4"/>
      <c r="I48" s="1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row>
    <row r="49" spans="2:61" x14ac:dyDescent="0.25">
      <c r="B49" s="101"/>
      <c r="C49" s="101"/>
      <c r="D49" s="1"/>
      <c r="F49" s="4"/>
      <c r="I49" s="14"/>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spans="2:61" x14ac:dyDescent="0.25">
      <c r="D50" s="1"/>
      <c r="I50" s="14"/>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spans="2:61" x14ac:dyDescent="0.25">
      <c r="D51" s="1"/>
      <c r="I51" s="14"/>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row>
    <row r="52" spans="2:61" x14ac:dyDescent="0.25">
      <c r="D52" s="1"/>
      <c r="I52" s="14"/>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row>
    <row r="53" spans="2:61" x14ac:dyDescent="0.25">
      <c r="D53" s="1"/>
      <c r="I53" s="14"/>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row>
    <row r="54" spans="2:61" x14ac:dyDescent="0.25">
      <c r="D54" s="1"/>
      <c r="I54" s="14"/>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row>
    <row r="55" spans="2:61" x14ac:dyDescent="0.25">
      <c r="D55" s="1"/>
      <c r="I55" s="14"/>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row>
    <row r="56" spans="2:61" x14ac:dyDescent="0.25">
      <c r="D56" s="1"/>
      <c r="I56" s="14"/>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row>
    <row r="57" spans="2:61" x14ac:dyDescent="0.25">
      <c r="D57" s="1"/>
      <c r="I57" s="14"/>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row>
    <row r="58" spans="2:61" x14ac:dyDescent="0.25">
      <c r="D58" s="1"/>
      <c r="I58" s="14"/>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row>
    <row r="59" spans="2:61"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row>
    <row r="60" spans="2:61"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row>
    <row r="61" spans="2:61"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row>
    <row r="62" spans="2:61"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row>
    <row r="63" spans="2:61"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row>
    <row r="64" spans="2:61"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row>
    <row r="65" spans="4:61"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row>
    <row r="66" spans="4:61"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row>
    <row r="67" spans="4:61"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row>
    <row r="68" spans="4:61"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row>
    <row r="69" spans="4:61"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row>
    <row r="70" spans="4:61"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row>
    <row r="71" spans="4:61"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row>
    <row r="72" spans="4:61"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row>
    <row r="73" spans="4:61"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row>
    <row r="74" spans="4:61"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row>
    <row r="75" spans="4:61"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row>
    <row r="76" spans="4:61"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row>
    <row r="77" spans="4:61"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row>
    <row r="78" spans="4:61"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row>
    <row r="79" spans="4:61"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row>
    <row r="80" spans="4:61"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row>
    <row r="81" spans="11:61"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row>
    <row r="82" spans="11:61"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row>
    <row r="83" spans="11:61"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row>
    <row r="84" spans="11:61"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row>
    <row r="85" spans="11:61"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row>
    <row r="86" spans="11:61"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row>
    <row r="87" spans="11:61"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row>
    <row r="88" spans="11:61"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row>
    <row r="89" spans="11:61"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row>
    <row r="90" spans="11:61"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row>
    <row r="91" spans="11:61"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row>
    <row r="92" spans="11:61"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row>
    <row r="93" spans="11:61"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row>
    <row r="94" spans="11:61"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row>
    <row r="95" spans="11:61"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row>
    <row r="96" spans="11:61"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row>
    <row r="97" spans="11:61"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row>
    <row r="98" spans="11:61"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row>
    <row r="99" spans="11:61"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row>
    <row r="100" spans="11:61"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row>
    <row r="101" spans="11:61"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row>
    <row r="102" spans="11:61"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row>
    <row r="103" spans="11:61"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row>
    <row r="104" spans="11:61"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row>
    <row r="105" spans="11:61"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row>
    <row r="106" spans="11:61"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row>
    <row r="107" spans="11:61"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row>
    <row r="108" spans="11:61"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row>
    <row r="109" spans="11:61"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row>
    <row r="110" spans="11:61"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row>
    <row r="111" spans="11:61"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row>
    <row r="112" spans="11:61"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row>
    <row r="113" spans="11:61"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row>
    <row r="114" spans="11:61"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row>
    <row r="115" spans="11:61"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row>
    <row r="116" spans="11:61"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row>
    <row r="117" spans="11:61"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row>
    <row r="118" spans="11:61"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row>
    <row r="119" spans="11:61"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row>
    <row r="120" spans="11:61"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row>
    <row r="121" spans="11:61"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row>
    <row r="122" spans="11:61"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row>
    <row r="123" spans="11:61"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row>
    <row r="124" spans="11:61"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row>
    <row r="125" spans="11:61"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row>
    <row r="126" spans="11:61"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row>
    <row r="127" spans="11:61"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row>
    <row r="128" spans="11:61"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row>
    <row r="129" spans="11:61"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row>
    <row r="130" spans="11:61"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row>
    <row r="131" spans="11:61"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row>
    <row r="132" spans="11:61"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row>
    <row r="133" spans="11:61"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row>
    <row r="134" spans="11:61"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row>
    <row r="135" spans="11:61"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row>
    <row r="136" spans="11:61"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row>
    <row r="137" spans="11:61"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row>
    <row r="138" spans="11:61"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row>
    <row r="139" spans="11:61"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row>
    <row r="140" spans="11:61"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row>
    <row r="141" spans="11:61"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row>
    <row r="142" spans="11:61"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row>
    <row r="143" spans="11:61"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row>
    <row r="144" spans="11:61"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row>
    <row r="145" spans="11:61"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row>
    <row r="146" spans="11:61"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row>
    <row r="147" spans="11:61"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row>
    <row r="148" spans="11:61"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row>
    <row r="149" spans="11:61"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row>
    <row r="150" spans="11:61"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row>
    <row r="151" spans="11:61" x14ac:dyDescent="0.25">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row>
    <row r="152" spans="11:61" x14ac:dyDescent="0.25">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row>
    <row r="153" spans="11:61" x14ac:dyDescent="0.25">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row>
    <row r="154" spans="11:61" x14ac:dyDescent="0.25">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row>
    <row r="155" spans="11:61" x14ac:dyDescent="0.25">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row>
    <row r="156" spans="11:61" x14ac:dyDescent="0.25">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row>
    <row r="157" spans="11:61" x14ac:dyDescent="0.25">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row>
    <row r="158" spans="11:61" x14ac:dyDescent="0.25">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row>
    <row r="159" spans="11:61" x14ac:dyDescent="0.25">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row>
    <row r="160" spans="11:61" x14ac:dyDescent="0.25">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row>
    <row r="161" spans="11:61" x14ac:dyDescent="0.25">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row>
    <row r="162" spans="11:61" x14ac:dyDescent="0.25">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row>
    <row r="163" spans="11:61" x14ac:dyDescent="0.25">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row>
    <row r="164" spans="11:61" x14ac:dyDescent="0.25">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row>
    <row r="165" spans="11:61" x14ac:dyDescent="0.25">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row>
    <row r="166" spans="11:61" x14ac:dyDescent="0.25">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row>
    <row r="167" spans="11:61" x14ac:dyDescent="0.25">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row>
    <row r="168" spans="11:61" x14ac:dyDescent="0.25">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row>
    <row r="169" spans="11:61" x14ac:dyDescent="0.25">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row>
    <row r="170" spans="11:61" x14ac:dyDescent="0.25">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row>
    <row r="171" spans="11:61" x14ac:dyDescent="0.25">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row>
    <row r="172" spans="11:61" x14ac:dyDescent="0.25">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row>
    <row r="173" spans="11:61" x14ac:dyDescent="0.25">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row>
    <row r="174" spans="11:61" x14ac:dyDescent="0.25">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row>
    <row r="175" spans="11:61" x14ac:dyDescent="0.25">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row>
    <row r="176" spans="11:61" x14ac:dyDescent="0.25">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row>
    <row r="177" spans="11:61" x14ac:dyDescent="0.25">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row>
    <row r="178" spans="11:61" x14ac:dyDescent="0.25">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row>
    <row r="179" spans="11:61" x14ac:dyDescent="0.25">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row>
    <row r="180" spans="11:61" x14ac:dyDescent="0.25">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row>
    <row r="181" spans="11:61" x14ac:dyDescent="0.25">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row>
    <row r="182" spans="11:61" x14ac:dyDescent="0.25">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row>
    <row r="183" spans="11:61" x14ac:dyDescent="0.25">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row>
    <row r="184" spans="11:61" x14ac:dyDescent="0.25">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row>
    <row r="185" spans="11:61" x14ac:dyDescent="0.25">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row>
    <row r="186" spans="11:61" x14ac:dyDescent="0.25">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row>
    <row r="187" spans="11:61" x14ac:dyDescent="0.25">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row>
    <row r="188" spans="11:61" x14ac:dyDescent="0.25">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row>
    <row r="189" spans="11:61" x14ac:dyDescent="0.25">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row>
    <row r="190" spans="11:61" x14ac:dyDescent="0.25">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row>
    <row r="191" spans="11:61" x14ac:dyDescent="0.25">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row>
    <row r="192" spans="11:61" x14ac:dyDescent="0.25">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row>
    <row r="193" spans="11:61" x14ac:dyDescent="0.25">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row>
    <row r="194" spans="11:61" x14ac:dyDescent="0.25">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row>
    <row r="195" spans="11:61" x14ac:dyDescent="0.25">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row>
    <row r="196" spans="11:61" x14ac:dyDescent="0.25">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row>
    <row r="197" spans="11:61" x14ac:dyDescent="0.25">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row>
    <row r="198" spans="11:61" x14ac:dyDescent="0.25">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row>
    <row r="199" spans="11:61" x14ac:dyDescent="0.25">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row>
    <row r="200" spans="11:61" x14ac:dyDescent="0.25">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row>
    <row r="201" spans="11:61" x14ac:dyDescent="0.25">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row>
    <row r="202" spans="11:61" x14ac:dyDescent="0.25">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row>
    <row r="203" spans="11:61" x14ac:dyDescent="0.25">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row>
    <row r="204" spans="11:61" x14ac:dyDescent="0.25">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row>
    <row r="205" spans="11:61" x14ac:dyDescent="0.25">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row>
    <row r="206" spans="11:61" x14ac:dyDescent="0.25">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row>
    <row r="207" spans="11:61" x14ac:dyDescent="0.25">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row>
    <row r="208" spans="11:61" x14ac:dyDescent="0.25">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row>
    <row r="209" spans="11:61" x14ac:dyDescent="0.25">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row>
    <row r="210" spans="11:61" x14ac:dyDescent="0.25">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row>
    <row r="211" spans="11:61" x14ac:dyDescent="0.25">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row>
    <row r="212" spans="11:61" x14ac:dyDescent="0.25">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row>
    <row r="213" spans="11:61" x14ac:dyDescent="0.25">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row>
    <row r="214" spans="11:61" x14ac:dyDescent="0.25">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row>
    <row r="215" spans="11:61" x14ac:dyDescent="0.25">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row>
    <row r="216" spans="11:61" x14ac:dyDescent="0.25">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row>
    <row r="217" spans="11:61" x14ac:dyDescent="0.25">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row>
    <row r="218" spans="11:61" x14ac:dyDescent="0.25">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row>
    <row r="219" spans="11:61" x14ac:dyDescent="0.25">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row>
    <row r="220" spans="11:61" x14ac:dyDescent="0.25">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row>
    <row r="221" spans="11:61" x14ac:dyDescent="0.25">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row>
    <row r="222" spans="11:61" x14ac:dyDescent="0.25">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row>
    <row r="223" spans="11:61" x14ac:dyDescent="0.25">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row>
    <row r="224" spans="11:61" x14ac:dyDescent="0.25">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row>
    <row r="225" spans="11:61" x14ac:dyDescent="0.25">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row>
    <row r="226" spans="11:61" x14ac:dyDescent="0.25">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row>
    <row r="227" spans="11:61" x14ac:dyDescent="0.25">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row>
    <row r="228" spans="11:61" x14ac:dyDescent="0.25">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row>
    <row r="229" spans="11:61" x14ac:dyDescent="0.25">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row>
    <row r="230" spans="11:61" x14ac:dyDescent="0.25">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row>
    <row r="231" spans="11:61" x14ac:dyDescent="0.25">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row>
    <row r="232" spans="11:61" x14ac:dyDescent="0.25">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row>
    <row r="233" spans="11:61" x14ac:dyDescent="0.25">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row>
    <row r="234" spans="11:61" x14ac:dyDescent="0.25">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row>
    <row r="235" spans="11:61" x14ac:dyDescent="0.25">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row>
    <row r="236" spans="11:61" x14ac:dyDescent="0.25">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row>
    <row r="237" spans="11:61" x14ac:dyDescent="0.25">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row>
    <row r="238" spans="11:61" x14ac:dyDescent="0.25">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row>
    <row r="239" spans="11:61" x14ac:dyDescent="0.25">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row>
    <row r="240" spans="11:61" x14ac:dyDescent="0.25">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row>
    <row r="241" spans="11:61" x14ac:dyDescent="0.25">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row>
    <row r="242" spans="11:61" x14ac:dyDescent="0.25">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row>
    <row r="243" spans="11:61" x14ac:dyDescent="0.25">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row>
    <row r="244" spans="11:61" x14ac:dyDescent="0.25">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row>
    <row r="245" spans="11:61" x14ac:dyDescent="0.25">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row>
    <row r="246" spans="11:61" x14ac:dyDescent="0.25">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row>
    <row r="247" spans="11:61" x14ac:dyDescent="0.25">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row>
    <row r="248" spans="11:61" x14ac:dyDescent="0.25">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row>
    <row r="249" spans="11:61" x14ac:dyDescent="0.25">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row>
    <row r="250" spans="11:61" x14ac:dyDescent="0.25">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row>
    <row r="251" spans="11:61" x14ac:dyDescent="0.25">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row>
    <row r="252" spans="11:61" x14ac:dyDescent="0.25">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row>
    <row r="253" spans="11:61" x14ac:dyDescent="0.25">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row>
    <row r="254" spans="11:61" x14ac:dyDescent="0.25">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row>
    <row r="255" spans="11:61" x14ac:dyDescent="0.25">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row>
    <row r="256" spans="11:61" x14ac:dyDescent="0.25">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row>
    <row r="257" spans="11:61" x14ac:dyDescent="0.25">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row>
    <row r="258" spans="11:61" x14ac:dyDescent="0.25">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row>
    <row r="259" spans="11:61" x14ac:dyDescent="0.25">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row>
    <row r="260" spans="11:61" x14ac:dyDescent="0.25">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row>
    <row r="261" spans="11:61" x14ac:dyDescent="0.25">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row>
    <row r="262" spans="11:61" x14ac:dyDescent="0.25">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row>
    <row r="263" spans="11:61" x14ac:dyDescent="0.25">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row>
    <row r="264" spans="11:61" x14ac:dyDescent="0.25">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row>
    <row r="265" spans="11:61" x14ac:dyDescent="0.25">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row>
    <row r="266" spans="11:61" x14ac:dyDescent="0.25">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row>
    <row r="267" spans="11:61" x14ac:dyDescent="0.25">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row>
    <row r="268" spans="11:61" x14ac:dyDescent="0.25">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row>
    <row r="269" spans="11:61" x14ac:dyDescent="0.25">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row>
    <row r="270" spans="11:61" x14ac:dyDescent="0.25">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row>
    <row r="271" spans="11:61" x14ac:dyDescent="0.25">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row>
    <row r="272" spans="11:61" x14ac:dyDescent="0.25">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row>
    <row r="273" spans="11:61" x14ac:dyDescent="0.25">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row>
    <row r="274" spans="11:61" x14ac:dyDescent="0.25">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row>
    <row r="275" spans="11:61" x14ac:dyDescent="0.25">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row>
    <row r="276" spans="11:61" x14ac:dyDescent="0.25">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row>
    <row r="277" spans="11:61" x14ac:dyDescent="0.25">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row>
    <row r="278" spans="11:61" x14ac:dyDescent="0.25">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row>
    <row r="279" spans="11:61" x14ac:dyDescent="0.25">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row>
    <row r="280" spans="11:61" x14ac:dyDescent="0.25">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row>
    <row r="281" spans="11:61" x14ac:dyDescent="0.25">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row>
    <row r="282" spans="11:61" x14ac:dyDescent="0.25">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row>
    <row r="283" spans="11:61" x14ac:dyDescent="0.25">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row>
    <row r="284" spans="11:61" x14ac:dyDescent="0.25">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row>
    <row r="285" spans="11:61" x14ac:dyDescent="0.25">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row>
    <row r="286" spans="11:61" x14ac:dyDescent="0.25">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row>
    <row r="287" spans="11:61" x14ac:dyDescent="0.25">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row>
    <row r="288" spans="11:61" x14ac:dyDescent="0.25">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row>
    <row r="289" spans="11:61" x14ac:dyDescent="0.25">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row>
    <row r="290" spans="11:61" x14ac:dyDescent="0.25">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row>
    <row r="291" spans="11:61" x14ac:dyDescent="0.25">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row>
    <row r="292" spans="11:61" x14ac:dyDescent="0.25">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row>
    <row r="293" spans="11:61" x14ac:dyDescent="0.25">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row>
    <row r="294" spans="11:61" x14ac:dyDescent="0.25">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row>
    <row r="295" spans="11:61" x14ac:dyDescent="0.25">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row>
    <row r="296" spans="11:61" x14ac:dyDescent="0.25">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row>
    <row r="297" spans="11:61" x14ac:dyDescent="0.25">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row>
    <row r="298" spans="11:61" x14ac:dyDescent="0.25">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row>
    <row r="299" spans="11:61" x14ac:dyDescent="0.25">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row>
    <row r="300" spans="11:61" x14ac:dyDescent="0.25">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row>
    <row r="301" spans="11:61" x14ac:dyDescent="0.25">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row>
    <row r="302" spans="11:61" x14ac:dyDescent="0.25">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row>
    <row r="303" spans="11:61" x14ac:dyDescent="0.25">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row>
    <row r="304" spans="11:61" x14ac:dyDescent="0.25">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row>
    <row r="305" spans="11:61" x14ac:dyDescent="0.25">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row>
    <row r="306" spans="11:61" x14ac:dyDescent="0.25">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row>
    <row r="307" spans="11:61" x14ac:dyDescent="0.25">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row>
    <row r="308" spans="11:61" x14ac:dyDescent="0.25">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row>
    <row r="309" spans="11:61" x14ac:dyDescent="0.25">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row>
    <row r="310" spans="11:61" x14ac:dyDescent="0.25">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row>
  </sheetData>
  <mergeCells count="50">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40:C40"/>
    <mergeCell ref="B41:C41"/>
    <mergeCell ref="B42:C42"/>
    <mergeCell ref="B43:C43"/>
    <mergeCell ref="B44:C44"/>
    <mergeCell ref="B45:C45"/>
  </mergeCells>
  <conditionalFormatting sqref="F21:F47">
    <cfRule type="cellIs" dxfId="16" priority="9" operator="equal">
      <formula>INDIRECT("Values!$A$14")</formula>
    </cfRule>
  </conditionalFormatting>
  <conditionalFormatting sqref="F21:F49">
    <cfRule type="cellIs" dxfId="15" priority="8" operator="equal">
      <formula>INDIRECT("Values!$A$13")</formula>
    </cfRule>
    <cfRule type="cellIs" dxfId="14" priority="10" operator="equal">
      <formula>INDIRECT("Values!$A$12")</formula>
    </cfRule>
    <cfRule type="cellIs" dxfId="13" priority="11"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{DF5379D9-C013-4B9B-8AD3-EC4A9AA6CA72}</x14:id>
        </ext>
      </extLst>
    </cfRule>
  </conditionalFormatting>
  <conditionalFormatting sqref="I21:I49">
    <cfRule type="expression" dxfId="12" priority="2">
      <formula>AND(I21 &lt;&gt; "", I21 &gt; TODAY())</formula>
    </cfRule>
    <cfRule type="expression" dxfId="11"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F5379D9-C013-4B9B-8AD3-EC4A9AA6CA72}">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30A334A0-0E7D-4E1E-90A1-938F27F58277}">
          <x14:formula1>
            <xm:f>Values!$A$4:$A$8</xm:f>
          </x14:formula1>
          <xm:sqref>E21:E34</xm:sqref>
        </x14:dataValidation>
        <x14:dataValidation type="list" allowBlank="1" showInputMessage="1" showErrorMessage="1" xr:uid="{45064998-5BF1-4527-8665-9DB5234D11CE}">
          <x14:formula1>
            <xm:f>Values!$A$11:$A$13</xm:f>
          </x14:formula1>
          <xm:sqref>F48:F49</xm:sqref>
        </x14:dataValidation>
        <x14:dataValidation type="list" allowBlank="1" showInputMessage="1" showErrorMessage="1" xr:uid="{D1D4E132-3083-4A4E-BA67-0709A0CE676E}">
          <x14:formula1>
            <xm:f>Values!$A$11:$A$14</xm:f>
          </x14:formula1>
          <xm:sqref>F21:F47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1DAA-A7E9-4552-A7F5-DE5DA8784699}">
  <dimension ref="A1:BL301"/>
  <sheetViews>
    <sheetView workbookViewId="0">
      <pane ySplit="20" topLeftCell="A21" activePane="bottomLeft" state="frozen"/>
      <selection pane="bottomLeft" sqref="A1:J1"/>
    </sheetView>
  </sheetViews>
  <sheetFormatPr defaultColWidth="8.85546875" defaultRowHeight="15" x14ac:dyDescent="0.25"/>
  <cols>
    <col min="1" max="1" width="11.85546875" bestFit="1" customWidth="1"/>
    <col min="2" max="2" width="8.28515625" customWidth="1"/>
    <col min="3" max="3" width="7.140625" customWidth="1"/>
    <col min="4" max="4" width="75.42578125" customWidth="1"/>
    <col min="5" max="5" width="24.42578125" customWidth="1"/>
    <col min="6" max="6" width="20.42578125" customWidth="1"/>
    <col min="7" max="7" width="18.42578125" bestFit="1" customWidth="1"/>
    <col min="8" max="8" width="13.7109375" hidden="1" customWidth="1"/>
    <col min="9" max="9" width="16.7109375" customWidth="1"/>
    <col min="10" max="10" width="46.42578125" customWidth="1"/>
  </cols>
  <sheetData>
    <row r="1" spans="1:64" ht="30.75" customHeight="1" x14ac:dyDescent="0.25">
      <c r="A1" s="100" t="s">
        <v>268</v>
      </c>
      <c r="B1" s="100"/>
      <c r="C1" s="100"/>
      <c r="D1" s="100"/>
      <c r="E1" s="100"/>
      <c r="F1" s="100"/>
      <c r="G1" s="100"/>
      <c r="H1" s="100"/>
      <c r="I1" s="100"/>
      <c r="J1" s="100"/>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spans="1:64" x14ac:dyDescent="0.25">
      <c r="A2" s="3"/>
      <c r="B2" s="76"/>
      <c r="C2" s="76"/>
      <c r="D2" s="3"/>
      <c r="E2" s="3"/>
      <c r="F2" s="3"/>
      <c r="G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spans="1:64" ht="15" customHeight="1" x14ac:dyDescent="0.25">
      <c r="A3" s="79" t="s">
        <v>6</v>
      </c>
      <c r="B3" s="79"/>
      <c r="C3" s="79"/>
      <c r="D3" s="3"/>
      <c r="E3" s="3"/>
      <c r="F3" s="7" t="s">
        <v>10</v>
      </c>
      <c r="G3" s="16">
        <f>AVERAGE(H21:H26)</f>
        <v>0</v>
      </c>
      <c r="H3" s="9">
        <f>1-G3</f>
        <v>1</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row>
    <row r="4" spans="1:64" x14ac:dyDescent="0.25">
      <c r="A4" s="90" t="str">
        <f>Dashboard!P13</f>
        <v>ML 1</v>
      </c>
      <c r="B4" s="90"/>
      <c r="C4" s="90"/>
      <c r="D4" s="3"/>
      <c r="E4" s="3"/>
      <c r="F4" s="3"/>
      <c r="G4" s="11"/>
      <c r="H4" s="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row>
    <row r="5" spans="1:64" x14ac:dyDescent="0.25">
      <c r="A5" s="3"/>
      <c r="B5" s="76"/>
      <c r="C5" s="76"/>
      <c r="D5" s="3"/>
      <c r="E5" s="3"/>
      <c r="F5" s="15" t="s">
        <v>11</v>
      </c>
      <c r="G5" s="16">
        <f>AVERAGE(H27:H28)</f>
        <v>0</v>
      </c>
      <c r="H5" s="9">
        <f t="shared" ref="H5:H7" si="0">1-G5</f>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1:64" x14ac:dyDescent="0.25">
      <c r="A6" s="3"/>
      <c r="B6" s="76"/>
      <c r="C6" s="76"/>
      <c r="D6" s="3"/>
      <c r="E6" s="3"/>
      <c r="F6" s="3"/>
      <c r="G6" s="11"/>
      <c r="H6" s="9"/>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row>
    <row r="7" spans="1:64" x14ac:dyDescent="0.25">
      <c r="A7" s="3"/>
      <c r="B7" s="76"/>
      <c r="C7" s="76"/>
      <c r="D7" s="3"/>
      <c r="E7" s="3"/>
      <c r="F7" s="10" t="s">
        <v>12</v>
      </c>
      <c r="G7" s="16">
        <f>AVERAGE(H29:H31)</f>
        <v>0</v>
      </c>
      <c r="H7" s="9">
        <f t="shared" si="0"/>
        <v>1</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row>
    <row r="8" spans="1:64" x14ac:dyDescent="0.25">
      <c r="A8" s="3"/>
      <c r="B8" s="76"/>
      <c r="C8" s="76"/>
      <c r="D8" s="3"/>
      <c r="E8" s="3"/>
      <c r="F8" s="3"/>
      <c r="G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row>
    <row r="9" spans="1:64" x14ac:dyDescent="0.25">
      <c r="A9" s="3"/>
      <c r="B9" s="76"/>
      <c r="C9" s="76"/>
      <c r="D9" s="3"/>
      <c r="E9" s="3"/>
      <c r="F9" s="91" t="s">
        <v>269</v>
      </c>
      <c r="G9" s="102"/>
      <c r="H9" s="102"/>
      <c r="I9" s="10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row>
    <row r="10" spans="1:64" x14ac:dyDescent="0.25">
      <c r="A10" s="3"/>
      <c r="B10" s="76"/>
      <c r="C10" s="76"/>
      <c r="D10" s="3"/>
      <c r="E10" s="3"/>
      <c r="F10" s="104"/>
      <c r="G10" s="105"/>
      <c r="H10" s="105"/>
      <c r="I10" s="10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x14ac:dyDescent="0.25">
      <c r="A11" s="3"/>
      <c r="B11" s="76"/>
      <c r="C11" s="76"/>
      <c r="D11" s="3"/>
      <c r="E11" s="3"/>
      <c r="F11" s="104"/>
      <c r="G11" s="105"/>
      <c r="H11" s="105"/>
      <c r="I11" s="10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x14ac:dyDescent="0.25">
      <c r="A12" s="3"/>
      <c r="B12" s="76"/>
      <c r="C12" s="76"/>
      <c r="D12" s="3"/>
      <c r="E12" s="3"/>
      <c r="F12" s="104"/>
      <c r="G12" s="105"/>
      <c r="H12" s="105"/>
      <c r="I12" s="10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x14ac:dyDescent="0.25">
      <c r="A13" s="3"/>
      <c r="B13" s="76"/>
      <c r="C13" s="76"/>
      <c r="D13" s="3"/>
      <c r="E13" s="3"/>
      <c r="F13" s="104"/>
      <c r="G13" s="105"/>
      <c r="H13" s="105"/>
      <c r="I13" s="10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x14ac:dyDescent="0.25">
      <c r="A14" s="3"/>
      <c r="B14" s="76"/>
      <c r="C14" s="76"/>
      <c r="D14" s="3"/>
      <c r="E14" s="3"/>
      <c r="F14" s="104"/>
      <c r="G14" s="105"/>
      <c r="H14" s="105"/>
      <c r="I14" s="10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25">
      <c r="A15" s="3"/>
      <c r="B15" s="76"/>
      <c r="C15" s="76"/>
      <c r="D15" s="3"/>
      <c r="E15" s="3"/>
      <c r="F15" s="104"/>
      <c r="G15" s="105"/>
      <c r="H15" s="105"/>
      <c r="I15" s="10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3"/>
      <c r="B16" s="76"/>
      <c r="C16" s="76"/>
      <c r="D16" s="3"/>
      <c r="E16" s="3"/>
      <c r="F16" s="104"/>
      <c r="G16" s="105"/>
      <c r="H16" s="105"/>
      <c r="I16" s="10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3"/>
      <c r="B17" s="76"/>
      <c r="C17" s="76"/>
      <c r="D17" s="3"/>
      <c r="E17" s="3"/>
      <c r="F17" s="104"/>
      <c r="G17" s="105"/>
      <c r="H17" s="105"/>
      <c r="I17" s="10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3"/>
      <c r="B18" s="76"/>
      <c r="C18" s="76"/>
      <c r="D18" s="3"/>
      <c r="E18" s="3"/>
      <c r="F18" s="107"/>
      <c r="G18" s="108"/>
      <c r="H18" s="108"/>
      <c r="I18" s="10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25">
      <c r="A19" s="3"/>
      <c r="B19" s="76"/>
      <c r="C19" s="76"/>
      <c r="D19" s="3"/>
      <c r="E19" s="3"/>
      <c r="F19" s="3"/>
      <c r="G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18" customHeight="1" x14ac:dyDescent="0.25">
      <c r="A20" s="6" t="s">
        <v>14</v>
      </c>
      <c r="B20" s="87" t="s">
        <v>15</v>
      </c>
      <c r="C20" s="87"/>
      <c r="D20" s="5" t="s">
        <v>16</v>
      </c>
      <c r="E20" s="5" t="s">
        <v>17</v>
      </c>
      <c r="F20" s="5" t="s">
        <v>18</v>
      </c>
      <c r="G20" s="5" t="s">
        <v>19</v>
      </c>
      <c r="H20" s="5" t="s">
        <v>20</v>
      </c>
      <c r="I20" s="5" t="s">
        <v>21</v>
      </c>
      <c r="J20" s="6" t="s">
        <v>22</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3" customHeight="1" x14ac:dyDescent="0.25">
      <c r="A21" s="4" t="s">
        <v>270</v>
      </c>
      <c r="B21" s="86">
        <v>1</v>
      </c>
      <c r="C21" s="86"/>
      <c r="D21" s="1" t="s">
        <v>271</v>
      </c>
      <c r="E21" s="4"/>
      <c r="F21" s="4" t="s">
        <v>49</v>
      </c>
      <c r="G21" s="14"/>
      <c r="H21" s="4">
        <f>IF(ISBLANK($F21), 0, VLOOKUP($F21, Values!$A$11:$B$14, 2, 0))</f>
        <v>0</v>
      </c>
      <c r="I21" s="14" t="str">
        <f>IF(G21="", "", EDATE(G21, 'User Preferences'!C14))</f>
        <v/>
      </c>
      <c r="J21" s="57"/>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30" x14ac:dyDescent="0.25">
      <c r="A22" s="4" t="s">
        <v>272</v>
      </c>
      <c r="B22" s="86">
        <v>1</v>
      </c>
      <c r="C22" s="86"/>
      <c r="D22" s="1" t="s">
        <v>273</v>
      </c>
      <c r="E22" s="4"/>
      <c r="F22" s="4" t="s">
        <v>49</v>
      </c>
      <c r="G22" s="14"/>
      <c r="H22" s="4">
        <f>IF(ISBLANK($F22), 0, VLOOKUP($F22, Values!$A$11:$B$14, 2, 0))</f>
        <v>0</v>
      </c>
      <c r="I22" s="14" t="str">
        <f>IF(G22="", "", EDATE(G22,  'User Preferences'!C14))</f>
        <v/>
      </c>
      <c r="J22" s="57"/>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 x14ac:dyDescent="0.25">
      <c r="A23" s="4" t="s">
        <v>274</v>
      </c>
      <c r="B23" s="86">
        <v>1</v>
      </c>
      <c r="C23" s="86"/>
      <c r="D23" s="1" t="s">
        <v>275</v>
      </c>
      <c r="E23" s="4"/>
      <c r="F23" s="4" t="s">
        <v>49</v>
      </c>
      <c r="G23" s="14"/>
      <c r="H23" s="4">
        <f>IF(ISBLANK($F23), 0, VLOOKUP($F23, Values!$A$11:$B$14, 2, 0))</f>
        <v>0</v>
      </c>
      <c r="I23" s="14" t="str">
        <f>IF(G23="", "", EDATE(G23,  'User Preferences'!C14))</f>
        <v/>
      </c>
      <c r="J23" s="57"/>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x14ac:dyDescent="0.25">
      <c r="A24" s="4" t="s">
        <v>276</v>
      </c>
      <c r="B24" s="86">
        <v>1</v>
      </c>
      <c r="C24" s="86"/>
      <c r="D24" s="1" t="s">
        <v>277</v>
      </c>
      <c r="E24" s="4"/>
      <c r="F24" s="4" t="s">
        <v>49</v>
      </c>
      <c r="G24" s="14"/>
      <c r="H24" s="4">
        <f>IF(ISBLANK($F24), 0, VLOOKUP($F24, Values!$A$11:$B$14, 2, 0))</f>
        <v>0</v>
      </c>
      <c r="I24" s="14" t="str">
        <f>IF(G24="", "", EDATE(G24,  'User Preferences'!C14))</f>
        <v/>
      </c>
      <c r="J24" s="57"/>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x14ac:dyDescent="0.25">
      <c r="A25" s="4" t="s">
        <v>278</v>
      </c>
      <c r="B25" s="86">
        <v>1</v>
      </c>
      <c r="C25" s="86"/>
      <c r="D25" s="1" t="s">
        <v>279</v>
      </c>
      <c r="E25" s="4"/>
      <c r="F25" s="4" t="s">
        <v>49</v>
      </c>
      <c r="G25" s="14"/>
      <c r="H25" s="4">
        <f>IF(ISBLANK($F25), 0, VLOOKUP($F25, Values!$A$11:$B$14, 2, 0))</f>
        <v>0</v>
      </c>
      <c r="I25" s="14" t="str">
        <f>IF(G25="", "", EDATE(G25,  'User Preferences'!C14))</f>
        <v/>
      </c>
      <c r="J25" s="57"/>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x14ac:dyDescent="0.25">
      <c r="A26" s="4" t="s">
        <v>280</v>
      </c>
      <c r="B26" s="86">
        <v>1</v>
      </c>
      <c r="C26" s="86"/>
      <c r="D26" s="1" t="s">
        <v>281</v>
      </c>
      <c r="E26" s="4"/>
      <c r="F26" s="4" t="s">
        <v>49</v>
      </c>
      <c r="G26" s="14"/>
      <c r="H26" s="4">
        <f>IF(ISBLANK($F26), 0, VLOOKUP($F26, Values!$A$11:$B$14, 2, 0))</f>
        <v>0</v>
      </c>
      <c r="I26" s="14" t="str">
        <f>IF(G26="", "", EDATE(G26,  'User Preferences'!C14))</f>
        <v/>
      </c>
      <c r="J26" s="57"/>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x14ac:dyDescent="0.25">
      <c r="A27" s="4" t="s">
        <v>282</v>
      </c>
      <c r="B27" s="86">
        <v>2</v>
      </c>
      <c r="C27" s="86"/>
      <c r="D27" s="1" t="s">
        <v>283</v>
      </c>
      <c r="E27" s="4"/>
      <c r="F27" s="4" t="s">
        <v>49</v>
      </c>
      <c r="G27" s="14"/>
      <c r="H27" s="4">
        <f>IF(ISBLANK($F27), 0, VLOOKUP($F27, Values!$A$11:$B$14, 2, 0))</f>
        <v>0</v>
      </c>
      <c r="I27" s="14" t="str">
        <f>IF(G27="", "", EDATE(G27,  'User Preferences'!C14))</f>
        <v/>
      </c>
      <c r="J27" s="57"/>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x14ac:dyDescent="0.25">
      <c r="A28" s="4" t="s">
        <v>284</v>
      </c>
      <c r="B28" s="86">
        <v>2</v>
      </c>
      <c r="C28" s="86"/>
      <c r="D28" s="1" t="s">
        <v>285</v>
      </c>
      <c r="E28" s="4"/>
      <c r="F28" s="4" t="s">
        <v>49</v>
      </c>
      <c r="G28" s="14"/>
      <c r="H28" s="4">
        <f>IF(ISBLANK($F28), 0, VLOOKUP($F28, Values!$A$11:$B$14, 2, 0))</f>
        <v>0</v>
      </c>
      <c r="I28" s="14" t="str">
        <f>IF(G28="", "", EDATE(G28,  'User Preferences'!C14))</f>
        <v/>
      </c>
      <c r="J28" s="57"/>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4" t="s">
        <v>286</v>
      </c>
      <c r="B29" s="86">
        <v>3</v>
      </c>
      <c r="C29" s="86"/>
      <c r="D29" s="1" t="s">
        <v>287</v>
      </c>
      <c r="E29" s="4"/>
      <c r="F29" s="4" t="s">
        <v>49</v>
      </c>
      <c r="G29" s="14"/>
      <c r="H29" s="4">
        <f>IF(ISBLANK($F29), 0, VLOOKUP($F29, Values!$A$11:$B$14, 2, 0))</f>
        <v>0</v>
      </c>
      <c r="I29" s="14" t="str">
        <f>IF(G29="", "", EDATE(G29,  'User Preferences'!C14))</f>
        <v/>
      </c>
      <c r="J29" s="57"/>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 x14ac:dyDescent="0.25">
      <c r="A30" s="4" t="s">
        <v>288</v>
      </c>
      <c r="B30" s="86">
        <v>3</v>
      </c>
      <c r="C30" s="86"/>
      <c r="D30" s="1" t="s">
        <v>289</v>
      </c>
      <c r="E30" s="4"/>
      <c r="F30" s="4" t="s">
        <v>49</v>
      </c>
      <c r="G30" s="14"/>
      <c r="H30" s="4">
        <f>IF(ISBLANK($F30), 0, VLOOKUP($F30, Values!$A$11:$B$14, 2, 0))</f>
        <v>0</v>
      </c>
      <c r="I30" s="14" t="str">
        <f>IF(G30="", "", EDATE(G30,  'User Preferences'!C14))</f>
        <v/>
      </c>
      <c r="J30" s="57"/>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x14ac:dyDescent="0.25">
      <c r="A31" s="4" t="s">
        <v>290</v>
      </c>
      <c r="B31" s="86">
        <v>3</v>
      </c>
      <c r="C31" s="86"/>
      <c r="D31" s="1" t="s">
        <v>291</v>
      </c>
      <c r="E31" s="4"/>
      <c r="F31" s="4" t="s">
        <v>49</v>
      </c>
      <c r="G31" s="14"/>
      <c r="H31" s="4">
        <f>IF(ISBLANK($F31), 0, VLOOKUP($F31, Values!$A$11:$B$14, 2, 0))</f>
        <v>0</v>
      </c>
      <c r="I31" s="14" t="str">
        <f>IF(G31="", "", EDATE(G31,  'User Preferences'!C14))</f>
        <v/>
      </c>
      <c r="J31" s="57"/>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38"/>
      <c r="B32" s="86"/>
      <c r="C32" s="86"/>
      <c r="E32" s="4"/>
      <c r="F32" s="4"/>
      <c r="G32" s="13"/>
      <c r="I32" s="14"/>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25">
      <c r="A33" s="38"/>
      <c r="B33" s="86"/>
      <c r="C33" s="86"/>
      <c r="E33" s="4"/>
      <c r="F33" s="4"/>
      <c r="G33" s="13"/>
      <c r="I33" s="14"/>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38"/>
      <c r="B34" s="86"/>
      <c r="C34" s="86"/>
      <c r="E34" s="4"/>
      <c r="F34" s="4"/>
      <c r="G34" s="13"/>
      <c r="I34" s="14"/>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B35" s="86"/>
      <c r="C35" s="86"/>
      <c r="F35" s="4"/>
      <c r="I35" s="14"/>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x14ac:dyDescent="0.25">
      <c r="B36" s="86"/>
      <c r="C36" s="86"/>
      <c r="F36" s="4"/>
      <c r="I36" s="14"/>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x14ac:dyDescent="0.25">
      <c r="B37" s="86"/>
      <c r="C37" s="86"/>
      <c r="F37" s="4"/>
      <c r="I37" s="14"/>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x14ac:dyDescent="0.25">
      <c r="B38" s="86"/>
      <c r="C38" s="86"/>
      <c r="F38" s="4"/>
      <c r="I38" s="14"/>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x14ac:dyDescent="0.25">
      <c r="B39" s="86"/>
      <c r="C39" s="86"/>
      <c r="F39" s="4"/>
      <c r="I39" s="14"/>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x14ac:dyDescent="0.25">
      <c r="B40" s="86"/>
      <c r="C40" s="86"/>
      <c r="F40" s="4"/>
      <c r="I40" s="14"/>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x14ac:dyDescent="0.25">
      <c r="B41" s="86"/>
      <c r="C41" s="86"/>
      <c r="F41" s="4"/>
      <c r="I41" s="14"/>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x14ac:dyDescent="0.25">
      <c r="B42" s="86"/>
      <c r="C42" s="86"/>
      <c r="F42" s="4"/>
      <c r="I42" s="14"/>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x14ac:dyDescent="0.25">
      <c r="B43" s="101"/>
      <c r="C43" s="101"/>
      <c r="F43" s="4"/>
      <c r="I43" s="14"/>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x14ac:dyDescent="0.25">
      <c r="B44" s="101"/>
      <c r="C44" s="101"/>
      <c r="F44" s="4"/>
      <c r="I44" s="14"/>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B45" s="101"/>
      <c r="C45" s="101"/>
      <c r="F45" s="4"/>
      <c r="I45" s="14"/>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B46" s="101"/>
      <c r="C46" s="101"/>
      <c r="F46" s="4"/>
      <c r="I46" s="14"/>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B47" s="101"/>
      <c r="C47" s="101"/>
      <c r="F47" s="4"/>
      <c r="I47" s="14"/>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B48" s="101"/>
      <c r="C48" s="101"/>
      <c r="D48" s="1"/>
      <c r="F48" s="4"/>
      <c r="I48" s="14"/>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2:64" x14ac:dyDescent="0.25">
      <c r="B49" s="101"/>
      <c r="C49" s="101"/>
      <c r="D49" s="1"/>
      <c r="F49" s="4"/>
      <c r="I49" s="14"/>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2:64" x14ac:dyDescent="0.25">
      <c r="D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2:64" x14ac:dyDescent="0.25">
      <c r="D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2:64" x14ac:dyDescent="0.25">
      <c r="D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2:64" x14ac:dyDescent="0.25">
      <c r="D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2:64" x14ac:dyDescent="0.25">
      <c r="D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2:64" x14ac:dyDescent="0.25">
      <c r="D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2:64" x14ac:dyDescent="0.25">
      <c r="D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2:64" x14ac:dyDescent="0.25">
      <c r="D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2:64" x14ac:dyDescent="0.25">
      <c r="D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row>
    <row r="59" spans="2:64" x14ac:dyDescent="0.25">
      <c r="D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row>
    <row r="60" spans="2:64" x14ac:dyDescent="0.25">
      <c r="D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row>
    <row r="61" spans="2:64" x14ac:dyDescent="0.25">
      <c r="D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row>
    <row r="62" spans="2:64" x14ac:dyDescent="0.25">
      <c r="D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row>
    <row r="63" spans="2:64" x14ac:dyDescent="0.25">
      <c r="D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2:64" x14ac:dyDescent="0.25">
      <c r="D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4:64" x14ac:dyDescent="0.25">
      <c r="D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4:64" x14ac:dyDescent="0.25">
      <c r="D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4:64" x14ac:dyDescent="0.25">
      <c r="D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4:64" x14ac:dyDescent="0.25">
      <c r="D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4:64" x14ac:dyDescent="0.25">
      <c r="D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4:64" x14ac:dyDescent="0.25">
      <c r="D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4:64" x14ac:dyDescent="0.25">
      <c r="D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4:64" x14ac:dyDescent="0.25">
      <c r="D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4:64" x14ac:dyDescent="0.25">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4:64" x14ac:dyDescent="0.25">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4:64" x14ac:dyDescent="0.25">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4:64" x14ac:dyDescent="0.25">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4:64" x14ac:dyDescent="0.25">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4:64" x14ac:dyDescent="0.25">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4:64" x14ac:dyDescent="0.25">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4:64" x14ac:dyDescent="0.25">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1:64" x14ac:dyDescent="0.25">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1:64" x14ac:dyDescent="0.25">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1:64" x14ac:dyDescent="0.25">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1:64" x14ac:dyDescent="0.25">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1:64" x14ac:dyDescent="0.25">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1:64" x14ac:dyDescent="0.25">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1:64" x14ac:dyDescent="0.25">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1:64" x14ac:dyDescent="0.25">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1:64" x14ac:dyDescent="0.25">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1:64" x14ac:dyDescent="0.25">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1:64" x14ac:dyDescent="0.25">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1:64" x14ac:dyDescent="0.25">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1:64" x14ac:dyDescent="0.25">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1:64" x14ac:dyDescent="0.25">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1:64" x14ac:dyDescent="0.25">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1:64" x14ac:dyDescent="0.25">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1:64" x14ac:dyDescent="0.25">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1:64" x14ac:dyDescent="0.25">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1:64" x14ac:dyDescent="0.25">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1:64" x14ac:dyDescent="0.25">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1:64" x14ac:dyDescent="0.25">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1:64" x14ac:dyDescent="0.25">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1:64" x14ac:dyDescent="0.25">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1:64" x14ac:dyDescent="0.25">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1:64" x14ac:dyDescent="0.25">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1:64" x14ac:dyDescent="0.25">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1:64" x14ac:dyDescent="0.25">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1:64" x14ac:dyDescent="0.25">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1:64" x14ac:dyDescent="0.25">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1:64" x14ac:dyDescent="0.25">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1:64" x14ac:dyDescent="0.25">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1:64" x14ac:dyDescent="0.25">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1:64" x14ac:dyDescent="0.25">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1:64" x14ac:dyDescent="0.25">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1:64" x14ac:dyDescent="0.25">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1:64" x14ac:dyDescent="0.25">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1:64" x14ac:dyDescent="0.25">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1:64" x14ac:dyDescent="0.25">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1:64" x14ac:dyDescent="0.25">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1:64" x14ac:dyDescent="0.25">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1:64" x14ac:dyDescent="0.25">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1:64" x14ac:dyDescent="0.25">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1:64" x14ac:dyDescent="0.25">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1:64" x14ac:dyDescent="0.25">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1:64" x14ac:dyDescent="0.25">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1:64" x14ac:dyDescent="0.25">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1:64" x14ac:dyDescent="0.25">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1:64" x14ac:dyDescent="0.25">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1:64" x14ac:dyDescent="0.25">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1:64" x14ac:dyDescent="0.25">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1:64" x14ac:dyDescent="0.25">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1:64" x14ac:dyDescent="0.25">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1:64" x14ac:dyDescent="0.25">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1:64" x14ac:dyDescent="0.25">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1:64" x14ac:dyDescent="0.25">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1:64" x14ac:dyDescent="0.25">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1:64" x14ac:dyDescent="0.25">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1:64" x14ac:dyDescent="0.25">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1:64" x14ac:dyDescent="0.25">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1:64" x14ac:dyDescent="0.25">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1:64" x14ac:dyDescent="0.25">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1:64" x14ac:dyDescent="0.25">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1:64" x14ac:dyDescent="0.25">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1:64" x14ac:dyDescent="0.25">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1:64" x14ac:dyDescent="0.25">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row>
    <row r="146" spans="11:64" x14ac:dyDescent="0.25">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row>
    <row r="147" spans="11:64" x14ac:dyDescent="0.25">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row>
    <row r="148" spans="11:64" x14ac:dyDescent="0.25">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row>
    <row r="149" spans="11:64" x14ac:dyDescent="0.25">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row>
    <row r="150" spans="11:64" x14ac:dyDescent="0.25">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row>
    <row r="151" spans="11:64" x14ac:dyDescent="0.25">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row>
    <row r="152" spans="11:64" x14ac:dyDescent="0.25">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row>
    <row r="153" spans="11:64" x14ac:dyDescent="0.25">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row>
    <row r="154" spans="11:64" x14ac:dyDescent="0.25">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row>
    <row r="155" spans="11:64" x14ac:dyDescent="0.25">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row>
    <row r="156" spans="11:64" x14ac:dyDescent="0.25">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row>
    <row r="157" spans="11:64" x14ac:dyDescent="0.25">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row>
    <row r="158" spans="11:64" x14ac:dyDescent="0.25">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row>
    <row r="159" spans="11:64" x14ac:dyDescent="0.25">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row>
    <row r="160" spans="11:64" x14ac:dyDescent="0.25">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row>
    <row r="161" spans="11:64" x14ac:dyDescent="0.25">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row>
    <row r="162" spans="11:64" x14ac:dyDescent="0.25">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1:64" x14ac:dyDescent="0.25">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1:64" x14ac:dyDescent="0.25">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1:64" x14ac:dyDescent="0.25">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1:64" x14ac:dyDescent="0.25">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1:64" x14ac:dyDescent="0.25">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1:64" x14ac:dyDescent="0.25">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1:64" x14ac:dyDescent="0.25">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1:64" x14ac:dyDescent="0.25">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1:64" x14ac:dyDescent="0.25">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1:64" x14ac:dyDescent="0.25">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1:64" x14ac:dyDescent="0.25">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1:64" x14ac:dyDescent="0.25">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1:64" x14ac:dyDescent="0.25">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1:64" x14ac:dyDescent="0.25">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1:64" x14ac:dyDescent="0.25">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1:64" x14ac:dyDescent="0.25">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1:64" x14ac:dyDescent="0.25">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1:64" x14ac:dyDescent="0.25">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1:64" x14ac:dyDescent="0.25">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1:64" x14ac:dyDescent="0.25">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1:64" x14ac:dyDescent="0.25">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1:64" x14ac:dyDescent="0.25">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1:64" x14ac:dyDescent="0.25">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1:64" x14ac:dyDescent="0.25">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1:64" x14ac:dyDescent="0.25">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1:64" x14ac:dyDescent="0.25">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1:64" x14ac:dyDescent="0.25">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1:64" x14ac:dyDescent="0.25">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1:64" x14ac:dyDescent="0.25">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1:64" x14ac:dyDescent="0.25">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1:64" x14ac:dyDescent="0.25">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1:64" x14ac:dyDescent="0.25">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1:64" x14ac:dyDescent="0.25">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1:64" x14ac:dyDescent="0.25">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1:64" x14ac:dyDescent="0.25">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1:64" x14ac:dyDescent="0.25">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1:64" x14ac:dyDescent="0.25">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1:64" x14ac:dyDescent="0.25">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1:64" x14ac:dyDescent="0.25">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1:64" x14ac:dyDescent="0.25">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1:64" x14ac:dyDescent="0.25">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1:64" x14ac:dyDescent="0.25">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1:64" x14ac:dyDescent="0.25">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1:64" x14ac:dyDescent="0.25">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1:64" x14ac:dyDescent="0.25">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1:64" x14ac:dyDescent="0.25">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1:64" x14ac:dyDescent="0.25">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1:64" x14ac:dyDescent="0.25">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1:64" x14ac:dyDescent="0.25">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1:64" x14ac:dyDescent="0.25">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1:64" x14ac:dyDescent="0.25">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1:64" x14ac:dyDescent="0.25">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1:64" x14ac:dyDescent="0.25">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1:64" x14ac:dyDescent="0.25">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1:64" x14ac:dyDescent="0.25">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1:64" x14ac:dyDescent="0.25">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1:64" x14ac:dyDescent="0.25">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1:64" x14ac:dyDescent="0.25">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1:64" x14ac:dyDescent="0.25">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1:64" x14ac:dyDescent="0.25">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1:64" x14ac:dyDescent="0.25">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1:64" x14ac:dyDescent="0.25">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11:64" x14ac:dyDescent="0.25">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11:64" x14ac:dyDescent="0.25">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11:64" x14ac:dyDescent="0.25">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11:64" x14ac:dyDescent="0.25">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11:64" x14ac:dyDescent="0.25">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11:64" x14ac:dyDescent="0.25">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11:64" x14ac:dyDescent="0.25">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11:64" x14ac:dyDescent="0.25">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11:64" x14ac:dyDescent="0.25">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11:64" x14ac:dyDescent="0.25">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11:64" x14ac:dyDescent="0.25">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11:64" x14ac:dyDescent="0.25">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11:64" x14ac:dyDescent="0.25">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11:64" x14ac:dyDescent="0.25">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11:64" x14ac:dyDescent="0.25">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11:64" x14ac:dyDescent="0.25">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11:64" x14ac:dyDescent="0.25">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11:64" x14ac:dyDescent="0.25">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11:64" x14ac:dyDescent="0.25">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11:64" x14ac:dyDescent="0.25">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11:64" x14ac:dyDescent="0.25">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11:64" x14ac:dyDescent="0.25">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11:64" x14ac:dyDescent="0.25">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11:64" x14ac:dyDescent="0.25">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11:64" x14ac:dyDescent="0.25">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11:64" x14ac:dyDescent="0.25">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11:64" x14ac:dyDescent="0.25">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11:64" x14ac:dyDescent="0.25">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11:64" x14ac:dyDescent="0.25">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11:64" x14ac:dyDescent="0.25">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11:64" x14ac:dyDescent="0.25">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11:64" x14ac:dyDescent="0.25">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11:64" x14ac:dyDescent="0.25">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11:64" x14ac:dyDescent="0.25">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11:64" x14ac:dyDescent="0.25">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11:64" x14ac:dyDescent="0.25">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11:64" x14ac:dyDescent="0.25">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11:64" x14ac:dyDescent="0.25">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11:64" x14ac:dyDescent="0.25">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11:64" x14ac:dyDescent="0.25">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11:64" x14ac:dyDescent="0.25">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11:64" x14ac:dyDescent="0.25">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11:64" x14ac:dyDescent="0.25">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11:64" x14ac:dyDescent="0.25">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11:64" x14ac:dyDescent="0.25">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11:64" x14ac:dyDescent="0.25">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11:64" x14ac:dyDescent="0.25">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11:64" x14ac:dyDescent="0.25">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11:64" x14ac:dyDescent="0.25">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11:64" x14ac:dyDescent="0.25">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11:64" x14ac:dyDescent="0.25">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11:64" x14ac:dyDescent="0.25">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11:64" x14ac:dyDescent="0.25">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11:64" x14ac:dyDescent="0.25">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11:64" x14ac:dyDescent="0.25">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11:64" x14ac:dyDescent="0.25">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11:64" x14ac:dyDescent="0.25">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11:64" x14ac:dyDescent="0.25">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11:64" x14ac:dyDescent="0.25">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11:64" x14ac:dyDescent="0.25">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11:64" x14ac:dyDescent="0.25">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11:64" x14ac:dyDescent="0.25">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11:64" x14ac:dyDescent="0.25">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11:64" x14ac:dyDescent="0.25">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11:64" x14ac:dyDescent="0.25">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11:64" x14ac:dyDescent="0.25">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11:64" x14ac:dyDescent="0.25">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11:64" x14ac:dyDescent="0.25">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11:64" x14ac:dyDescent="0.25">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11:64" x14ac:dyDescent="0.25">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11:64" x14ac:dyDescent="0.25">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11:64" x14ac:dyDescent="0.25">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11:64" x14ac:dyDescent="0.25">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11:64" x14ac:dyDescent="0.25">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11:64" x14ac:dyDescent="0.25">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11:64" x14ac:dyDescent="0.25">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11:64" x14ac:dyDescent="0.25">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sheetData>
  <mergeCells count="50">
    <mergeCell ref="B6:C6"/>
    <mergeCell ref="A1:J1"/>
    <mergeCell ref="A3:C3"/>
    <mergeCell ref="A4:C4"/>
    <mergeCell ref="B2:C2"/>
    <mergeCell ref="B5:C5"/>
    <mergeCell ref="B7:C7"/>
    <mergeCell ref="B8:C8"/>
    <mergeCell ref="B9:C9"/>
    <mergeCell ref="F9:I18"/>
    <mergeCell ref="B10:C10"/>
    <mergeCell ref="B11:C11"/>
    <mergeCell ref="B12:C12"/>
    <mergeCell ref="B13:C13"/>
    <mergeCell ref="B14:C14"/>
    <mergeCell ref="B15:C15"/>
    <mergeCell ref="B27:C27"/>
    <mergeCell ref="B16:C16"/>
    <mergeCell ref="B17:C17"/>
    <mergeCell ref="B18:C18"/>
    <mergeCell ref="B19:C19"/>
    <mergeCell ref="B20:C20"/>
    <mergeCell ref="B21:C21"/>
    <mergeCell ref="B22:C22"/>
    <mergeCell ref="B23:C23"/>
    <mergeCell ref="B24:C24"/>
    <mergeCell ref="B25:C25"/>
    <mergeCell ref="B26:C26"/>
    <mergeCell ref="B39:C39"/>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40:C40"/>
    <mergeCell ref="B41:C41"/>
    <mergeCell ref="B42:C42"/>
    <mergeCell ref="B43:C43"/>
    <mergeCell ref="B44:C44"/>
    <mergeCell ref="B45:C45"/>
  </mergeCells>
  <conditionalFormatting sqref="F21:F31">
    <cfRule type="cellIs" dxfId="10" priority="9" operator="equal">
      <formula>INDIRECT("Values!$A$14")</formula>
    </cfRule>
  </conditionalFormatting>
  <conditionalFormatting sqref="F21:F49">
    <cfRule type="cellIs" dxfId="9" priority="8" operator="equal">
      <formula>INDIRECT("Values!$A$13")</formula>
    </cfRule>
    <cfRule type="cellIs" dxfId="8" priority="10" operator="equal">
      <formula>INDIRECT("Values!$A$12")</formula>
    </cfRule>
    <cfRule type="cellIs" dxfId="7" priority="11" operator="equal">
      <formula>INDIRECT("Values!$A$11")</formula>
    </cfRule>
  </conditionalFormatting>
  <conditionalFormatting sqref="G5 G3 G7">
    <cfRule type="dataBar" priority="1">
      <dataBar>
        <cfvo type="num" val="0"/>
        <cfvo type="num" val="1"/>
        <color theme="8" tint="0.59999389629810485"/>
      </dataBar>
      <extLst>
        <ext xmlns:x14="http://schemas.microsoft.com/office/spreadsheetml/2009/9/main" uri="{B025F937-C7B1-47D3-B67F-A62EFF666E3E}">
          <x14:id>{C769CB5E-3006-4D25-A047-E7546CF20A69}</x14:id>
        </ext>
      </extLst>
    </cfRule>
  </conditionalFormatting>
  <conditionalFormatting sqref="I21:I49">
    <cfRule type="expression" dxfId="6" priority="2">
      <formula>AND(I21 &lt;&gt; "", I21 &gt; TODAY())</formula>
    </cfRule>
    <cfRule type="expression" dxfId="5" priority="3">
      <formula>AND(I21 &lt;&gt; "", I21 &lt;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769CB5E-3006-4D25-A047-E7546CF20A69}">
            <x14:dataBar minLength="0" maxLength="100" gradient="0">
              <x14:cfvo type="num">
                <xm:f>0</xm:f>
              </x14:cfvo>
              <x14:cfvo type="num">
                <xm:f>1</xm:f>
              </x14:cfvo>
              <x14:negativeFillColor rgb="FFFF0000"/>
              <x14:axisColor rgb="FF000000"/>
            </x14:dataBar>
          </x14:cfRule>
          <xm:sqref>G5 G3 G7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D7B2E547-9654-40A2-A22F-F12C0DDD8BE0}">
          <x14:formula1>
            <xm:f>Values!$A$11:$A$13</xm:f>
          </x14:formula1>
          <xm:sqref>F32:F49</xm:sqref>
        </x14:dataValidation>
        <x14:dataValidation type="list" allowBlank="1" showInputMessage="1" showErrorMessage="1" xr:uid="{AA037499-EDEA-47DB-A72B-9D5EB98A7468}">
          <x14:formula1>
            <xm:f>Values!$A$4:$A$8</xm:f>
          </x14:formula1>
          <xm:sqref>E21:E34</xm:sqref>
        </x14:dataValidation>
        <x14:dataValidation type="list" allowBlank="1" showInputMessage="1" showErrorMessage="1" xr:uid="{6635B9A7-8EB2-4117-B078-250498E2CFAB}">
          <x14:formula1>
            <xm:f>Values!$A$11:$A$14</xm:f>
          </x14:formula1>
          <xm:sqref>F21:F31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6e4fa34-79a7-4505-8654-5ee2e5d70a56">
      <UserInfo>
        <DisplayName>Cameron Tuohy</DisplayName>
        <AccountId>77</AccountId>
        <AccountType/>
      </UserInfo>
    </SharedWithUsers>
    <lcf76f155ced4ddcb4097134ff3c332f xmlns="7ec5e83a-57f7-4263-be47-f37d8297ea6c">
      <Terms xmlns="http://schemas.microsoft.com/office/infopath/2007/PartnerControls"/>
    </lcf76f155ced4ddcb4097134ff3c332f>
    <TaxCatchAll xmlns="f6e4fa34-79a7-4505-8654-5ee2e5d70a5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5CB92EFA84F54BAD09AF068532ED23" ma:contentTypeVersion="15" ma:contentTypeDescription="Create a new document." ma:contentTypeScope="" ma:versionID="65c3870fe5898f3f6fac0b84144e6bc4">
  <xsd:schema xmlns:xsd="http://www.w3.org/2001/XMLSchema" xmlns:xs="http://www.w3.org/2001/XMLSchema" xmlns:p="http://schemas.microsoft.com/office/2006/metadata/properties" xmlns:ns2="7ec5e83a-57f7-4263-be47-f37d8297ea6c" xmlns:ns3="f6e4fa34-79a7-4505-8654-5ee2e5d70a56" targetNamespace="http://schemas.microsoft.com/office/2006/metadata/properties" ma:root="true" ma:fieldsID="529af71a9595f63fe039993a436e9d52" ns2:_="" ns3:_="">
    <xsd:import namespace="7ec5e83a-57f7-4263-be47-f37d8297ea6c"/>
    <xsd:import namespace="f6e4fa34-79a7-4505-8654-5ee2e5d70a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c5e83a-57f7-4263-be47-f37d8297e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c7f5188-6533-4d62-a05e-1ff443fde6f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e4fa34-79a7-4505-8654-5ee2e5d70a5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5d5f2b-ec6d-46b3-b808-6310cbcb9596}" ma:internalName="TaxCatchAll" ma:showField="CatchAllData" ma:web="f6e4fa34-79a7-4505-8654-5ee2e5d70a5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5869F6-EF57-4876-B917-557B8907B82F}">
  <ds:schemaRefs>
    <ds:schemaRef ds:uri="http://purl.org/dc/elements/1.1/"/>
    <ds:schemaRef ds:uri="http://schemas.openxmlformats.org/package/2006/metadata/core-properties"/>
    <ds:schemaRef ds:uri="http://purl.org/dc/terms/"/>
    <ds:schemaRef ds:uri="7ec5e83a-57f7-4263-be47-f37d8297ea6c"/>
    <ds:schemaRef ds:uri="http://purl.org/dc/dcmitype/"/>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f6e4fa34-79a7-4505-8654-5ee2e5d70a56"/>
  </ds:schemaRefs>
</ds:datastoreItem>
</file>

<file path=customXml/itemProps2.xml><?xml version="1.0" encoding="utf-8"?>
<ds:datastoreItem xmlns:ds="http://schemas.openxmlformats.org/officeDocument/2006/customXml" ds:itemID="{E14D5287-1097-4119-8DFF-BF8E5BD104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c5e83a-57f7-4263-be47-f37d8297ea6c"/>
    <ds:schemaRef ds:uri="f6e4fa34-79a7-4505-8654-5ee2e5d70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B54F9-61A3-4B57-AA60-BC45EAC3BD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Dashboard</vt:lpstr>
      <vt:lpstr>Patch Applications</vt:lpstr>
      <vt:lpstr>Patch operating systems</vt:lpstr>
      <vt:lpstr>Multi-factor Authentication</vt:lpstr>
      <vt:lpstr>Restrict Admin Privileges</vt:lpstr>
      <vt:lpstr>Application Control</vt:lpstr>
      <vt:lpstr>Restrict Ms Office Macros</vt:lpstr>
      <vt:lpstr>User Application Hardening</vt:lpstr>
      <vt:lpstr>Regular Backups</vt:lpstr>
      <vt:lpstr>User Preferences</vt:lpstr>
      <vt:lpstr>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2024-04-17T02:44:22Z</dcterms:created>
  <dcterms:modified xsi:type="dcterms:W3CDTF">2024-06-09T10:00:09Z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98dc5e-e9fc-49a7-ab87-a5b3bfb60112_Enabled">
    <vt:lpwstr>true</vt:lpwstr>
  </property>
  <property fmtid="{D5CDD505-2E9C-101B-9397-08002B2CF9AE}" pid="3" name="MSIP_Label_d998dc5e-e9fc-49a7-ab87-a5b3bfb60112_SetDate">
    <vt:lpwstr>2024-04-17T07:38:19Z</vt:lpwstr>
  </property>
  <property fmtid="{D5CDD505-2E9C-101B-9397-08002B2CF9AE}" pid="4" name="MSIP_Label_d998dc5e-e9fc-49a7-ab87-a5b3bfb60112_Method">
    <vt:lpwstr>Standard</vt:lpwstr>
  </property>
  <property fmtid="{D5CDD505-2E9C-101B-9397-08002B2CF9AE}" pid="5" name="MSIP_Label_d998dc5e-e9fc-49a7-ab87-a5b3bfb60112_Name">
    <vt:lpwstr>Low (External)</vt:lpwstr>
  </property>
  <property fmtid="{D5CDD505-2E9C-101B-9397-08002B2CF9AE}" pid="6" name="MSIP_Label_d998dc5e-e9fc-49a7-ab87-a5b3bfb60112_SiteId">
    <vt:lpwstr>9450ac95-a1c4-45a4-aaef-52f68d6a31f8</vt:lpwstr>
  </property>
  <property fmtid="{D5CDD505-2E9C-101B-9397-08002B2CF9AE}" pid="7" name="MSIP_Label_d998dc5e-e9fc-49a7-ab87-a5b3bfb60112_ActionId">
    <vt:lpwstr>0b4ead35-604e-47f2-ac54-1c1da25b7865</vt:lpwstr>
  </property>
  <property fmtid="{D5CDD505-2E9C-101B-9397-08002B2CF9AE}" pid="8" name="MSIP_Label_d998dc5e-e9fc-49a7-ab87-a5b3bfb60112_ContentBits">
    <vt:lpwstr>0</vt:lpwstr>
  </property>
  <property fmtid="{D5CDD505-2E9C-101B-9397-08002B2CF9AE}" pid="9" name="MediaServiceImageTags">
    <vt:lpwstr/>
  </property>
  <property fmtid="{D5CDD505-2E9C-101B-9397-08002B2CF9AE}" pid="10" name="ContentTypeId">
    <vt:lpwstr>0x010100325CB92EFA84F54BAD09AF068532ED23</vt:lpwstr>
  </property>
</Properties>
</file>